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/>
  <mc:AlternateContent xmlns:mc="http://schemas.openxmlformats.org/markup-compatibility/2006">
    <mc:Choice Requires="x15">
      <x15ac:absPath xmlns:x15ac="http://schemas.microsoft.com/office/spreadsheetml/2010/11/ac" url="/Users/jantoman/Library/CloudStorage/OneDrive-Tomanprojekt-JanToman/Toman projekt/Projekty/2022/0643 Ledeč n. S. oprava střechy internátu/03_0643_vypr/"/>
    </mc:Choice>
  </mc:AlternateContent>
  <xr:revisionPtr revIDLastSave="0" documentId="13_ncr:1_{903B99FA-BAA0-484A-A7AF-A1351373D56A}" xr6:coauthVersionLast="47" xr6:coauthVersionMax="47" xr10:uidLastSave="{00000000-0000-0000-0000-000000000000}"/>
  <bookViews>
    <workbookView xWindow="0" yWindow="500" windowWidth="51200" windowHeight="26920" xr2:uid="{00000000-000D-0000-FFFF-FFFF00000000}"/>
  </bookViews>
  <sheets>
    <sheet name="Rekapitulace stavby" sheetId="1" r:id="rId1"/>
    <sheet name="01.02 - SO101 a SO102 - s..." sheetId="2" r:id="rId2"/>
    <sheet name="02.01 - SO101 a SO102 - e..." sheetId="3" r:id="rId3"/>
    <sheet name="03.01 - SO03 - stavební ú..." sheetId="4" r:id="rId4"/>
  </sheets>
  <definedNames>
    <definedName name="_xlnm._FilterDatabase" localSheetId="1" hidden="1">'01.02 - SO101 a SO102 - s...'!$C$139:$K$614</definedName>
    <definedName name="_xlnm._FilterDatabase" localSheetId="2" hidden="1">'02.01 - SO101 a SO102 - e...'!$C$122:$K$172</definedName>
    <definedName name="_xlnm._FilterDatabase" localSheetId="3" hidden="1">'03.01 - SO03 - stavební ú...'!$C$131:$K$351</definedName>
    <definedName name="_xlnm.Print_Titles" localSheetId="1">'01.02 - SO101 a SO102 - s...'!$139:$139</definedName>
    <definedName name="_xlnm.Print_Titles" localSheetId="2">'02.01 - SO101 a SO102 - e...'!$122:$122</definedName>
    <definedName name="_xlnm.Print_Titles" localSheetId="3">'03.01 - SO03 - stavební ú...'!$131:$131</definedName>
    <definedName name="_xlnm.Print_Titles" localSheetId="0">'Rekapitulace stavby'!$92:$92</definedName>
    <definedName name="_xlnm.Print_Area" localSheetId="1">'01.02 - SO101 a SO102 - s...'!$C$4:$J$41,'01.02 - SO101 a SO102 - s...'!$C$50:$J$76,'01.02 - SO101 a SO102 - s...'!$C$82:$J$119,'01.02 - SO101 a SO102 - s...'!$C$125:$J$614</definedName>
    <definedName name="_xlnm.Print_Area" localSheetId="2">'02.01 - SO101 a SO102 - e...'!$C$4:$J$41,'02.01 - SO101 a SO102 - e...'!$C$50:$J$76,'02.01 - SO101 a SO102 - e...'!$C$82:$J$102,'02.01 - SO101 a SO102 - e...'!$C$108:$J$172</definedName>
    <definedName name="_xlnm.Print_Area" localSheetId="3">'03.01 - SO03 - stavební ú...'!$C$4:$J$41,'03.01 - SO03 - stavební ú...'!$C$50:$J$76,'03.01 - SO03 - stavební ú...'!$C$82:$J$111,'03.01 - SO03 - stavební ú...'!$C$117:$J$351</definedName>
    <definedName name="_xlnm.Print_Area" localSheetId="0">'Rekapitulace stavby'!$D$4:$AO$76,'Rekapitulace stavby'!$C$82:$AQ$99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4" l="1"/>
  <c r="J38" i="4"/>
  <c r="AY98" i="1"/>
  <c r="J37" i="4"/>
  <c r="AX98" i="1" s="1"/>
  <c r="BI349" i="4"/>
  <c r="BH349" i="4"/>
  <c r="BG349" i="4"/>
  <c r="BF349" i="4"/>
  <c r="T349" i="4"/>
  <c r="R349" i="4"/>
  <c r="P349" i="4"/>
  <c r="BI346" i="4"/>
  <c r="BH346" i="4"/>
  <c r="BG346" i="4"/>
  <c r="BF346" i="4"/>
  <c r="T346" i="4"/>
  <c r="R346" i="4"/>
  <c r="P346" i="4"/>
  <c r="BI343" i="4"/>
  <c r="BH343" i="4"/>
  <c r="BG343" i="4"/>
  <c r="BF343" i="4"/>
  <c r="T343" i="4"/>
  <c r="R343" i="4"/>
  <c r="P343" i="4"/>
  <c r="BI340" i="4"/>
  <c r="BH340" i="4"/>
  <c r="BG340" i="4"/>
  <c r="BF340" i="4"/>
  <c r="T340" i="4"/>
  <c r="R340" i="4"/>
  <c r="P340" i="4"/>
  <c r="BI337" i="4"/>
  <c r="BH337" i="4"/>
  <c r="BG337" i="4"/>
  <c r="BF337" i="4"/>
  <c r="T337" i="4"/>
  <c r="R337" i="4"/>
  <c r="P337" i="4"/>
  <c r="BI335" i="4"/>
  <c r="BH335" i="4"/>
  <c r="BG335" i="4"/>
  <c r="BF335" i="4"/>
  <c r="T335" i="4"/>
  <c r="R335" i="4"/>
  <c r="P335" i="4"/>
  <c r="BI329" i="4"/>
  <c r="BH329" i="4"/>
  <c r="BG329" i="4"/>
  <c r="BF329" i="4"/>
  <c r="T329" i="4"/>
  <c r="R329" i="4"/>
  <c r="P329" i="4"/>
  <c r="BI322" i="4"/>
  <c r="BH322" i="4"/>
  <c r="BG322" i="4"/>
  <c r="BF322" i="4"/>
  <c r="T322" i="4"/>
  <c r="R322" i="4"/>
  <c r="P322" i="4"/>
  <c r="BI316" i="4"/>
  <c r="BH316" i="4"/>
  <c r="BG316" i="4"/>
  <c r="BF316" i="4"/>
  <c r="T316" i="4"/>
  <c r="R316" i="4"/>
  <c r="P316" i="4"/>
  <c r="BI312" i="4"/>
  <c r="BH312" i="4"/>
  <c r="BG312" i="4"/>
  <c r="BF312" i="4"/>
  <c r="T312" i="4"/>
  <c r="R312" i="4"/>
  <c r="P312" i="4"/>
  <c r="BI308" i="4"/>
  <c r="BH308" i="4"/>
  <c r="BG308" i="4"/>
  <c r="BF308" i="4"/>
  <c r="T308" i="4"/>
  <c r="R308" i="4"/>
  <c r="P308" i="4"/>
  <c r="BI301" i="4"/>
  <c r="BH301" i="4"/>
  <c r="BG301" i="4"/>
  <c r="BF301" i="4"/>
  <c r="T301" i="4"/>
  <c r="R301" i="4"/>
  <c r="P301" i="4"/>
  <c r="BI294" i="4"/>
  <c r="BH294" i="4"/>
  <c r="BG294" i="4"/>
  <c r="BF294" i="4"/>
  <c r="T294" i="4"/>
  <c r="R294" i="4"/>
  <c r="P294" i="4"/>
  <c r="BI287" i="4"/>
  <c r="BH287" i="4"/>
  <c r="BG287" i="4"/>
  <c r="BF287" i="4"/>
  <c r="T287" i="4"/>
  <c r="R287" i="4"/>
  <c r="P287" i="4"/>
  <c r="BI280" i="4"/>
  <c r="BH280" i="4"/>
  <c r="BG280" i="4"/>
  <c r="BF280" i="4"/>
  <c r="T280" i="4"/>
  <c r="R280" i="4"/>
  <c r="P280" i="4"/>
  <c r="BI277" i="4"/>
  <c r="BH277" i="4"/>
  <c r="BG277" i="4"/>
  <c r="BF277" i="4"/>
  <c r="T277" i="4"/>
  <c r="R277" i="4"/>
  <c r="P277" i="4"/>
  <c r="BI275" i="4"/>
  <c r="BH275" i="4"/>
  <c r="BG275" i="4"/>
  <c r="BF275" i="4"/>
  <c r="T275" i="4"/>
  <c r="R275" i="4"/>
  <c r="P275" i="4"/>
  <c r="BI271" i="4"/>
  <c r="BH271" i="4"/>
  <c r="BG271" i="4"/>
  <c r="BF271" i="4"/>
  <c r="T271" i="4"/>
  <c r="R271" i="4"/>
  <c r="P271" i="4"/>
  <c r="BI267" i="4"/>
  <c r="BH267" i="4"/>
  <c r="BG267" i="4"/>
  <c r="BF267" i="4"/>
  <c r="T267" i="4"/>
  <c r="R267" i="4"/>
  <c r="P267" i="4"/>
  <c r="BI263" i="4"/>
  <c r="BH263" i="4"/>
  <c r="BG263" i="4"/>
  <c r="BF263" i="4"/>
  <c r="T263" i="4"/>
  <c r="R263" i="4"/>
  <c r="P263" i="4"/>
  <c r="BI259" i="4"/>
  <c r="BH259" i="4"/>
  <c r="BG259" i="4"/>
  <c r="BF259" i="4"/>
  <c r="T259" i="4"/>
  <c r="R259" i="4"/>
  <c r="P259" i="4"/>
  <c r="BI252" i="4"/>
  <c r="BH252" i="4"/>
  <c r="BG252" i="4"/>
  <c r="BF252" i="4"/>
  <c r="T252" i="4"/>
  <c r="R252" i="4"/>
  <c r="P252" i="4"/>
  <c r="BI246" i="4"/>
  <c r="BH246" i="4"/>
  <c r="BG246" i="4"/>
  <c r="BF246" i="4"/>
  <c r="T246" i="4"/>
  <c r="R246" i="4"/>
  <c r="P246" i="4"/>
  <c r="BI239" i="4"/>
  <c r="BH239" i="4"/>
  <c r="BG239" i="4"/>
  <c r="BF239" i="4"/>
  <c r="T239" i="4"/>
  <c r="R239" i="4"/>
  <c r="P239" i="4"/>
  <c r="BI235" i="4"/>
  <c r="BH235" i="4"/>
  <c r="BG235" i="4"/>
  <c r="BF235" i="4"/>
  <c r="T235" i="4"/>
  <c r="R235" i="4"/>
  <c r="P235" i="4"/>
  <c r="BI231" i="4"/>
  <c r="BH231" i="4"/>
  <c r="BG231" i="4"/>
  <c r="BF231" i="4"/>
  <c r="T231" i="4"/>
  <c r="R231" i="4"/>
  <c r="P231" i="4"/>
  <c r="BI227" i="4"/>
  <c r="BH227" i="4"/>
  <c r="BG227" i="4"/>
  <c r="BF227" i="4"/>
  <c r="T227" i="4"/>
  <c r="R227" i="4"/>
  <c r="P227" i="4"/>
  <c r="BI219" i="4"/>
  <c r="BH219" i="4"/>
  <c r="BG219" i="4"/>
  <c r="BF219" i="4"/>
  <c r="T219" i="4"/>
  <c r="R219" i="4"/>
  <c r="P219" i="4"/>
  <c r="BI212" i="4"/>
  <c r="BH212" i="4"/>
  <c r="BG212" i="4"/>
  <c r="BF212" i="4"/>
  <c r="T212" i="4"/>
  <c r="R212" i="4"/>
  <c r="P212" i="4"/>
  <c r="BI209" i="4"/>
  <c r="BH209" i="4"/>
  <c r="BG209" i="4"/>
  <c r="BF209" i="4"/>
  <c r="T209" i="4"/>
  <c r="R209" i="4"/>
  <c r="P209" i="4"/>
  <c r="BI207" i="4"/>
  <c r="BH207" i="4"/>
  <c r="BG207" i="4"/>
  <c r="BF207" i="4"/>
  <c r="T207" i="4"/>
  <c r="R207" i="4"/>
  <c r="P207" i="4"/>
  <c r="BI203" i="4"/>
  <c r="BH203" i="4"/>
  <c r="BG203" i="4"/>
  <c r="BF203" i="4"/>
  <c r="T203" i="4"/>
  <c r="R203" i="4"/>
  <c r="P203" i="4"/>
  <c r="BI199" i="4"/>
  <c r="BH199" i="4"/>
  <c r="BG199" i="4"/>
  <c r="BF199" i="4"/>
  <c r="T199" i="4"/>
  <c r="R199" i="4"/>
  <c r="P199" i="4"/>
  <c r="BI194" i="4"/>
  <c r="BH194" i="4"/>
  <c r="BG194" i="4"/>
  <c r="BF194" i="4"/>
  <c r="T194" i="4"/>
  <c r="R194" i="4"/>
  <c r="P194" i="4"/>
  <c r="BI190" i="4"/>
  <c r="BH190" i="4"/>
  <c r="BG190" i="4"/>
  <c r="BF190" i="4"/>
  <c r="T190" i="4"/>
  <c r="R190" i="4"/>
  <c r="P190" i="4"/>
  <c r="BI185" i="4"/>
  <c r="BH185" i="4"/>
  <c r="BG185" i="4"/>
  <c r="BF185" i="4"/>
  <c r="T185" i="4"/>
  <c r="T184" i="4"/>
  <c r="R185" i="4"/>
  <c r="R184" i="4"/>
  <c r="P185" i="4"/>
  <c r="P184" i="4" s="1"/>
  <c r="BI180" i="4"/>
  <c r="BH180" i="4"/>
  <c r="BG180" i="4"/>
  <c r="BF180" i="4"/>
  <c r="T180" i="4"/>
  <c r="R180" i="4"/>
  <c r="P180" i="4"/>
  <c r="BI177" i="4"/>
  <c r="BH177" i="4"/>
  <c r="BG177" i="4"/>
  <c r="BF177" i="4"/>
  <c r="T177" i="4"/>
  <c r="R177" i="4"/>
  <c r="P177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58" i="4"/>
  <c r="BH158" i="4"/>
  <c r="BG158" i="4"/>
  <c r="BF158" i="4"/>
  <c r="T158" i="4"/>
  <c r="R158" i="4"/>
  <c r="P158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48" i="4"/>
  <c r="BH148" i="4"/>
  <c r="BG148" i="4"/>
  <c r="BF148" i="4"/>
  <c r="T148" i="4"/>
  <c r="R148" i="4"/>
  <c r="P148" i="4"/>
  <c r="BI143" i="4"/>
  <c r="BH143" i="4"/>
  <c r="BG143" i="4"/>
  <c r="BF143" i="4"/>
  <c r="T143" i="4"/>
  <c r="R143" i="4"/>
  <c r="P143" i="4"/>
  <c r="BI136" i="4"/>
  <c r="BH136" i="4"/>
  <c r="BG136" i="4"/>
  <c r="BF136" i="4"/>
  <c r="T136" i="4"/>
  <c r="T135" i="4" s="1"/>
  <c r="T134" i="4" s="1"/>
  <c r="R136" i="4"/>
  <c r="R135" i="4"/>
  <c r="R134" i="4"/>
  <c r="P136" i="4"/>
  <c r="P135" i="4"/>
  <c r="P134" i="4" s="1"/>
  <c r="J128" i="4"/>
  <c r="F126" i="4"/>
  <c r="E124" i="4"/>
  <c r="J93" i="4"/>
  <c r="F91" i="4"/>
  <c r="E89" i="4"/>
  <c r="J26" i="4"/>
  <c r="E26" i="4"/>
  <c r="J129" i="4"/>
  <c r="J25" i="4"/>
  <c r="J20" i="4"/>
  <c r="E20" i="4"/>
  <c r="F94" i="4" s="1"/>
  <c r="J19" i="4"/>
  <c r="J17" i="4"/>
  <c r="E17" i="4"/>
  <c r="F93" i="4"/>
  <c r="J16" i="4"/>
  <c r="J14" i="4"/>
  <c r="J91" i="4" s="1"/>
  <c r="E7" i="4"/>
  <c r="E120" i="4" s="1"/>
  <c r="J39" i="3"/>
  <c r="J38" i="3"/>
  <c r="AY97" i="1"/>
  <c r="J37" i="3"/>
  <c r="AX97" i="1"/>
  <c r="BI171" i="3"/>
  <c r="BH171" i="3"/>
  <c r="BG171" i="3"/>
  <c r="BF171" i="3"/>
  <c r="T171" i="3"/>
  <c r="T170" i="3" s="1"/>
  <c r="R171" i="3"/>
  <c r="R170" i="3"/>
  <c r="P171" i="3"/>
  <c r="P170" i="3"/>
  <c r="BI166" i="3"/>
  <c r="BH166" i="3"/>
  <c r="BG166" i="3"/>
  <c r="BF166" i="3"/>
  <c r="T166" i="3"/>
  <c r="R166" i="3"/>
  <c r="P166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1" i="3"/>
  <c r="BH141" i="3"/>
  <c r="BG141" i="3"/>
  <c r="BF141" i="3"/>
  <c r="T141" i="3"/>
  <c r="R141" i="3"/>
  <c r="P141" i="3"/>
  <c r="BI136" i="3"/>
  <c r="BH136" i="3"/>
  <c r="BG136" i="3"/>
  <c r="BF136" i="3"/>
  <c r="T136" i="3"/>
  <c r="R136" i="3"/>
  <c r="P136" i="3"/>
  <c r="BI131" i="3"/>
  <c r="BH131" i="3"/>
  <c r="BG131" i="3"/>
  <c r="BF131" i="3"/>
  <c r="T131" i="3"/>
  <c r="R131" i="3"/>
  <c r="P131" i="3"/>
  <c r="BI126" i="3"/>
  <c r="BH126" i="3"/>
  <c r="BG126" i="3"/>
  <c r="BF126" i="3"/>
  <c r="T126" i="3"/>
  <c r="R126" i="3"/>
  <c r="P126" i="3"/>
  <c r="J119" i="3"/>
  <c r="F117" i="3"/>
  <c r="E115" i="3"/>
  <c r="J93" i="3"/>
  <c r="F91" i="3"/>
  <c r="E89" i="3"/>
  <c r="J26" i="3"/>
  <c r="E26" i="3"/>
  <c r="J120" i="3" s="1"/>
  <c r="J25" i="3"/>
  <c r="J20" i="3"/>
  <c r="E20" i="3"/>
  <c r="F120" i="3" s="1"/>
  <c r="J19" i="3"/>
  <c r="J17" i="3"/>
  <c r="E17" i="3"/>
  <c r="F119" i="3" s="1"/>
  <c r="J16" i="3"/>
  <c r="J14" i="3"/>
  <c r="J117" i="3"/>
  <c r="E7" i="3"/>
  <c r="E85" i="3" s="1"/>
  <c r="J610" i="2"/>
  <c r="J39" i="2"/>
  <c r="J38" i="2"/>
  <c r="AY96" i="1"/>
  <c r="J37" i="2"/>
  <c r="AX96" i="1"/>
  <c r="BI612" i="2"/>
  <c r="BH612" i="2"/>
  <c r="BG612" i="2"/>
  <c r="BF612" i="2"/>
  <c r="T612" i="2"/>
  <c r="T611" i="2" s="1"/>
  <c r="R612" i="2"/>
  <c r="R611" i="2"/>
  <c r="P612" i="2"/>
  <c r="P611" i="2"/>
  <c r="J117" i="2"/>
  <c r="BI607" i="2"/>
  <c r="BH607" i="2"/>
  <c r="BG607" i="2"/>
  <c r="BF607" i="2"/>
  <c r="T607" i="2"/>
  <c r="R607" i="2"/>
  <c r="P607" i="2"/>
  <c r="BI604" i="2"/>
  <c r="BH604" i="2"/>
  <c r="BG604" i="2"/>
  <c r="BF604" i="2"/>
  <c r="T604" i="2"/>
  <c r="R604" i="2"/>
  <c r="P604" i="2"/>
  <c r="BI601" i="2"/>
  <c r="BH601" i="2"/>
  <c r="BG601" i="2"/>
  <c r="BF601" i="2"/>
  <c r="T601" i="2"/>
  <c r="R601" i="2"/>
  <c r="P601" i="2"/>
  <c r="BI597" i="2"/>
  <c r="BH597" i="2"/>
  <c r="BG597" i="2"/>
  <c r="BF597" i="2"/>
  <c r="T597" i="2"/>
  <c r="R597" i="2"/>
  <c r="P597" i="2"/>
  <c r="BI594" i="2"/>
  <c r="BH594" i="2"/>
  <c r="BG594" i="2"/>
  <c r="BF594" i="2"/>
  <c r="T594" i="2"/>
  <c r="R594" i="2"/>
  <c r="P594" i="2"/>
  <c r="BI592" i="2"/>
  <c r="BH592" i="2"/>
  <c r="BG592" i="2"/>
  <c r="BF592" i="2"/>
  <c r="T592" i="2"/>
  <c r="R592" i="2"/>
  <c r="P592" i="2"/>
  <c r="BI587" i="2"/>
  <c r="BH587" i="2"/>
  <c r="BG587" i="2"/>
  <c r="BF587" i="2"/>
  <c r="T587" i="2"/>
  <c r="R587" i="2"/>
  <c r="P587" i="2"/>
  <c r="BI584" i="2"/>
  <c r="BH584" i="2"/>
  <c r="BG584" i="2"/>
  <c r="BF584" i="2"/>
  <c r="T584" i="2"/>
  <c r="R584" i="2"/>
  <c r="P584" i="2"/>
  <c r="BI581" i="2"/>
  <c r="BH581" i="2"/>
  <c r="BG581" i="2"/>
  <c r="BF581" i="2"/>
  <c r="T581" i="2"/>
  <c r="R581" i="2"/>
  <c r="P581" i="2"/>
  <c r="BI578" i="2"/>
  <c r="BH578" i="2"/>
  <c r="BG578" i="2"/>
  <c r="BF578" i="2"/>
  <c r="T578" i="2"/>
  <c r="R578" i="2"/>
  <c r="P578" i="2"/>
  <c r="BI573" i="2"/>
  <c r="BH573" i="2"/>
  <c r="BG573" i="2"/>
  <c r="BF573" i="2"/>
  <c r="T573" i="2"/>
  <c r="R573" i="2"/>
  <c r="P573" i="2"/>
  <c r="BI570" i="2"/>
  <c r="BH570" i="2"/>
  <c r="BG570" i="2"/>
  <c r="BF570" i="2"/>
  <c r="T570" i="2"/>
  <c r="R570" i="2"/>
  <c r="P570" i="2"/>
  <c r="BI567" i="2"/>
  <c r="BH567" i="2"/>
  <c r="BG567" i="2"/>
  <c r="BF567" i="2"/>
  <c r="T567" i="2"/>
  <c r="R567" i="2"/>
  <c r="P567" i="2"/>
  <c r="BI564" i="2"/>
  <c r="BH564" i="2"/>
  <c r="BG564" i="2"/>
  <c r="BF564" i="2"/>
  <c r="T564" i="2"/>
  <c r="R564" i="2"/>
  <c r="P564" i="2"/>
  <c r="BI562" i="2"/>
  <c r="BH562" i="2"/>
  <c r="BG562" i="2"/>
  <c r="BF562" i="2"/>
  <c r="T562" i="2"/>
  <c r="R562" i="2"/>
  <c r="P562" i="2"/>
  <c r="BI560" i="2"/>
  <c r="BH560" i="2"/>
  <c r="BG560" i="2"/>
  <c r="BF560" i="2"/>
  <c r="T560" i="2"/>
  <c r="R560" i="2"/>
  <c r="P560" i="2"/>
  <c r="BI557" i="2"/>
  <c r="BH557" i="2"/>
  <c r="BG557" i="2"/>
  <c r="BF557" i="2"/>
  <c r="T557" i="2"/>
  <c r="R557" i="2"/>
  <c r="P557" i="2"/>
  <c r="BI555" i="2"/>
  <c r="BH555" i="2"/>
  <c r="BG555" i="2"/>
  <c r="BF555" i="2"/>
  <c r="T555" i="2"/>
  <c r="R555" i="2"/>
  <c r="P555" i="2"/>
  <c r="BI549" i="2"/>
  <c r="BH549" i="2"/>
  <c r="BG549" i="2"/>
  <c r="BF549" i="2"/>
  <c r="T549" i="2"/>
  <c r="R549" i="2"/>
  <c r="P549" i="2"/>
  <c r="BI534" i="2"/>
  <c r="BH534" i="2"/>
  <c r="BG534" i="2"/>
  <c r="BF534" i="2"/>
  <c r="T534" i="2"/>
  <c r="R534" i="2"/>
  <c r="P534" i="2"/>
  <c r="BI528" i="2"/>
  <c r="BH528" i="2"/>
  <c r="BG528" i="2"/>
  <c r="BF528" i="2"/>
  <c r="T528" i="2"/>
  <c r="R528" i="2"/>
  <c r="P528" i="2"/>
  <c r="BI524" i="2"/>
  <c r="BH524" i="2"/>
  <c r="BG524" i="2"/>
  <c r="BF524" i="2"/>
  <c r="T524" i="2"/>
  <c r="R524" i="2"/>
  <c r="P524" i="2"/>
  <c r="BI520" i="2"/>
  <c r="BH520" i="2"/>
  <c r="BG520" i="2"/>
  <c r="BF520" i="2"/>
  <c r="T520" i="2"/>
  <c r="R520" i="2"/>
  <c r="P520" i="2"/>
  <c r="BI507" i="2"/>
  <c r="BH507" i="2"/>
  <c r="BG507" i="2"/>
  <c r="BF507" i="2"/>
  <c r="T507" i="2"/>
  <c r="R507" i="2"/>
  <c r="P507" i="2"/>
  <c r="BI504" i="2"/>
  <c r="BH504" i="2"/>
  <c r="BG504" i="2"/>
  <c r="BF504" i="2"/>
  <c r="T504" i="2"/>
  <c r="R504" i="2"/>
  <c r="P504" i="2"/>
  <c r="BI501" i="2"/>
  <c r="BH501" i="2"/>
  <c r="BG501" i="2"/>
  <c r="BF501" i="2"/>
  <c r="T501" i="2"/>
  <c r="R501" i="2"/>
  <c r="P501" i="2"/>
  <c r="BI494" i="2"/>
  <c r="BH494" i="2"/>
  <c r="BG494" i="2"/>
  <c r="BF494" i="2"/>
  <c r="T494" i="2"/>
  <c r="R494" i="2"/>
  <c r="P494" i="2"/>
  <c r="BI483" i="2"/>
  <c r="BH483" i="2"/>
  <c r="BG483" i="2"/>
  <c r="BF483" i="2"/>
  <c r="T483" i="2"/>
  <c r="R483" i="2"/>
  <c r="P483" i="2"/>
  <c r="BI479" i="2"/>
  <c r="BH479" i="2"/>
  <c r="BG479" i="2"/>
  <c r="BF479" i="2"/>
  <c r="T479" i="2"/>
  <c r="R479" i="2"/>
  <c r="P479" i="2"/>
  <c r="BI466" i="2"/>
  <c r="BH466" i="2"/>
  <c r="BG466" i="2"/>
  <c r="BF466" i="2"/>
  <c r="T466" i="2"/>
  <c r="R466" i="2"/>
  <c r="P466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53" i="2"/>
  <c r="BH453" i="2"/>
  <c r="BG453" i="2"/>
  <c r="BF453" i="2"/>
  <c r="T453" i="2"/>
  <c r="R453" i="2"/>
  <c r="P453" i="2"/>
  <c r="BI449" i="2"/>
  <c r="BH449" i="2"/>
  <c r="BG449" i="2"/>
  <c r="BF449" i="2"/>
  <c r="T449" i="2"/>
  <c r="R449" i="2"/>
  <c r="P449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34" i="2"/>
  <c r="BH434" i="2"/>
  <c r="BG434" i="2"/>
  <c r="BF434" i="2"/>
  <c r="T434" i="2"/>
  <c r="R434" i="2"/>
  <c r="P434" i="2"/>
  <c r="BI420" i="2"/>
  <c r="BH420" i="2"/>
  <c r="BG420" i="2"/>
  <c r="BF420" i="2"/>
  <c r="T420" i="2"/>
  <c r="R420" i="2"/>
  <c r="P420" i="2"/>
  <c r="BI416" i="2"/>
  <c r="BH416" i="2"/>
  <c r="BG416" i="2"/>
  <c r="BF416" i="2"/>
  <c r="T416" i="2"/>
  <c r="R416" i="2"/>
  <c r="P416" i="2"/>
  <c r="BI412" i="2"/>
  <c r="BH412" i="2"/>
  <c r="BG412" i="2"/>
  <c r="BF412" i="2"/>
  <c r="T412" i="2"/>
  <c r="R412" i="2"/>
  <c r="P412" i="2"/>
  <c r="BI404" i="2"/>
  <c r="BH404" i="2"/>
  <c r="BG404" i="2"/>
  <c r="BF404" i="2"/>
  <c r="T404" i="2"/>
  <c r="R404" i="2"/>
  <c r="P404" i="2"/>
  <c r="BI400" i="2"/>
  <c r="BH400" i="2"/>
  <c r="BG400" i="2"/>
  <c r="BF400" i="2"/>
  <c r="T400" i="2"/>
  <c r="R400" i="2"/>
  <c r="P400" i="2"/>
  <c r="BI396" i="2"/>
  <c r="BH396" i="2"/>
  <c r="BG396" i="2"/>
  <c r="BF396" i="2"/>
  <c r="T396" i="2"/>
  <c r="R396" i="2"/>
  <c r="P396" i="2"/>
  <c r="BI392" i="2"/>
  <c r="BH392" i="2"/>
  <c r="BG392" i="2"/>
  <c r="BF392" i="2"/>
  <c r="T392" i="2"/>
  <c r="R392" i="2"/>
  <c r="P392" i="2"/>
  <c r="BI389" i="2"/>
  <c r="BH389" i="2"/>
  <c r="BG389" i="2"/>
  <c r="BF389" i="2"/>
  <c r="T389" i="2"/>
  <c r="R389" i="2"/>
  <c r="P389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75" i="2"/>
  <c r="BH375" i="2"/>
  <c r="BG375" i="2"/>
  <c r="BF375" i="2"/>
  <c r="T375" i="2"/>
  <c r="R375" i="2"/>
  <c r="P375" i="2"/>
  <c r="BI369" i="2"/>
  <c r="BH369" i="2"/>
  <c r="BG369" i="2"/>
  <c r="BF369" i="2"/>
  <c r="T369" i="2"/>
  <c r="R369" i="2"/>
  <c r="P369" i="2"/>
  <c r="BI360" i="2"/>
  <c r="BH360" i="2"/>
  <c r="BG360" i="2"/>
  <c r="BF360" i="2"/>
  <c r="T360" i="2"/>
  <c r="R360" i="2"/>
  <c r="P360" i="2"/>
  <c r="BI356" i="2"/>
  <c r="BH356" i="2"/>
  <c r="BG356" i="2"/>
  <c r="BF356" i="2"/>
  <c r="T356" i="2"/>
  <c r="R356" i="2"/>
  <c r="P356" i="2"/>
  <c r="BI352" i="2"/>
  <c r="BH352" i="2"/>
  <c r="BG352" i="2"/>
  <c r="BF352" i="2"/>
  <c r="T352" i="2"/>
  <c r="R352" i="2"/>
  <c r="P352" i="2"/>
  <c r="BI348" i="2"/>
  <c r="BH348" i="2"/>
  <c r="BG348" i="2"/>
  <c r="BF348" i="2"/>
  <c r="T348" i="2"/>
  <c r="R348" i="2"/>
  <c r="P348" i="2"/>
  <c r="BI342" i="2"/>
  <c r="BH342" i="2"/>
  <c r="BG342" i="2"/>
  <c r="BF342" i="2"/>
  <c r="T342" i="2"/>
  <c r="R342" i="2"/>
  <c r="P342" i="2"/>
  <c r="BI337" i="2"/>
  <c r="BH337" i="2"/>
  <c r="BG337" i="2"/>
  <c r="BF337" i="2"/>
  <c r="T337" i="2"/>
  <c r="R337" i="2"/>
  <c r="P337" i="2"/>
  <c r="BI330" i="2"/>
  <c r="BH330" i="2"/>
  <c r="BG330" i="2"/>
  <c r="BF330" i="2"/>
  <c r="T330" i="2"/>
  <c r="R330" i="2"/>
  <c r="P330" i="2"/>
  <c r="BI321" i="2"/>
  <c r="BH321" i="2"/>
  <c r="BG321" i="2"/>
  <c r="BF321" i="2"/>
  <c r="T321" i="2"/>
  <c r="R321" i="2"/>
  <c r="P321" i="2"/>
  <c r="BI313" i="2"/>
  <c r="BH313" i="2"/>
  <c r="BG313" i="2"/>
  <c r="BF313" i="2"/>
  <c r="T313" i="2"/>
  <c r="R313" i="2"/>
  <c r="P313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89" i="2"/>
  <c r="BH289" i="2"/>
  <c r="BG289" i="2"/>
  <c r="BF289" i="2"/>
  <c r="T289" i="2"/>
  <c r="R289" i="2"/>
  <c r="P289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57" i="2"/>
  <c r="BH257" i="2"/>
  <c r="BG257" i="2"/>
  <c r="BF257" i="2"/>
  <c r="T257" i="2"/>
  <c r="R257" i="2"/>
  <c r="P257" i="2"/>
  <c r="BI253" i="2"/>
  <c r="BH253" i="2"/>
  <c r="BG253" i="2"/>
  <c r="BF253" i="2"/>
  <c r="T253" i="2"/>
  <c r="R253" i="2"/>
  <c r="P253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4" i="2"/>
  <c r="BH224" i="2"/>
  <c r="BG224" i="2"/>
  <c r="BF224" i="2"/>
  <c r="T224" i="2"/>
  <c r="R224" i="2"/>
  <c r="P224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4" i="2"/>
  <c r="BH144" i="2"/>
  <c r="BG144" i="2"/>
  <c r="BF144" i="2"/>
  <c r="T144" i="2"/>
  <c r="R144" i="2"/>
  <c r="P144" i="2"/>
  <c r="J136" i="2"/>
  <c r="F134" i="2"/>
  <c r="E132" i="2"/>
  <c r="J93" i="2"/>
  <c r="F91" i="2"/>
  <c r="E89" i="2"/>
  <c r="J26" i="2"/>
  <c r="E26" i="2"/>
  <c r="J94" i="2"/>
  <c r="J25" i="2"/>
  <c r="J20" i="2"/>
  <c r="E20" i="2"/>
  <c r="F94" i="2" s="1"/>
  <c r="J19" i="2"/>
  <c r="J17" i="2"/>
  <c r="E17" i="2"/>
  <c r="F136" i="2" s="1"/>
  <c r="J16" i="2"/>
  <c r="J14" i="2"/>
  <c r="J91" i="2"/>
  <c r="E7" i="2"/>
  <c r="E85" i="2"/>
  <c r="L90" i="1"/>
  <c r="AM90" i="1"/>
  <c r="AM89" i="1"/>
  <c r="L89" i="1"/>
  <c r="AM87" i="1"/>
  <c r="L87" i="1"/>
  <c r="L85" i="1"/>
  <c r="L84" i="1"/>
  <c r="J346" i="4"/>
  <c r="J337" i="4"/>
  <c r="J322" i="4"/>
  <c r="J316" i="4"/>
  <c r="BK312" i="4"/>
  <c r="BK294" i="4"/>
  <c r="BK277" i="4"/>
  <c r="BK267" i="4"/>
  <c r="BK259" i="4"/>
  <c r="BK252" i="4"/>
  <c r="BK246" i="4"/>
  <c r="BK239" i="4"/>
  <c r="J235" i="4"/>
  <c r="J219" i="4"/>
  <c r="BK209" i="4"/>
  <c r="J199" i="4"/>
  <c r="BK190" i="4"/>
  <c r="J164" i="4"/>
  <c r="J148" i="4"/>
  <c r="J171" i="3"/>
  <c r="J166" i="3"/>
  <c r="BK155" i="3"/>
  <c r="J148" i="3"/>
  <c r="J136" i="3"/>
  <c r="BK126" i="3"/>
  <c r="J604" i="2"/>
  <c r="J601" i="2"/>
  <c r="J594" i="2"/>
  <c r="J592" i="2"/>
  <c r="BK587" i="2"/>
  <c r="J584" i="2"/>
  <c r="J581" i="2"/>
  <c r="BK573" i="2"/>
  <c r="J567" i="2"/>
  <c r="J564" i="2"/>
  <c r="J392" i="2"/>
  <c r="J375" i="2"/>
  <c r="J360" i="2"/>
  <c r="BK352" i="2"/>
  <c r="J348" i="2"/>
  <c r="J342" i="2"/>
  <c r="BK337" i="2"/>
  <c r="J330" i="2"/>
  <c r="J302" i="2"/>
  <c r="BK300" i="2"/>
  <c r="J272" i="2"/>
  <c r="BK270" i="2"/>
  <c r="BK257" i="2"/>
  <c r="BK253" i="2"/>
  <c r="J248" i="2"/>
  <c r="BK244" i="2"/>
  <c r="J232" i="2"/>
  <c r="J224" i="2"/>
  <c r="BK217" i="2"/>
  <c r="BK214" i="2"/>
  <c r="J210" i="2"/>
  <c r="BK195" i="2"/>
  <c r="BK193" i="2"/>
  <c r="J188" i="2"/>
  <c r="BK176" i="2"/>
  <c r="J172" i="2"/>
  <c r="J166" i="2"/>
  <c r="BK153" i="2"/>
  <c r="J144" i="2"/>
  <c r="AS95" i="1"/>
  <c r="BK346" i="4"/>
  <c r="J329" i="4"/>
  <c r="BK322" i="4"/>
  <c r="J301" i="4"/>
  <c r="BK275" i="4"/>
  <c r="J271" i="4"/>
  <c r="BK263" i="4"/>
  <c r="J227" i="4"/>
  <c r="BK212" i="4"/>
  <c r="J212" i="4"/>
  <c r="BK194" i="4"/>
  <c r="J190" i="4"/>
  <c r="BK185" i="4"/>
  <c r="BK177" i="4"/>
  <c r="J173" i="4"/>
  <c r="BK171" i="4"/>
  <c r="BK152" i="4"/>
  <c r="BK136" i="4"/>
  <c r="BK171" i="3"/>
  <c r="J160" i="3"/>
  <c r="BK158" i="3"/>
  <c r="J155" i="3"/>
  <c r="BK150" i="3"/>
  <c r="BK148" i="3"/>
  <c r="BK146" i="3"/>
  <c r="BK141" i="3"/>
  <c r="BK136" i="3"/>
  <c r="J131" i="3"/>
  <c r="J126" i="3"/>
  <c r="BK612" i="2"/>
  <c r="J612" i="2"/>
  <c r="BK607" i="2"/>
  <c r="J607" i="2"/>
  <c r="BK604" i="2"/>
  <c r="J597" i="2"/>
  <c r="BK584" i="2"/>
  <c r="BK581" i="2"/>
  <c r="BK578" i="2"/>
  <c r="BK570" i="2"/>
  <c r="BK567" i="2"/>
  <c r="J562" i="2"/>
  <c r="BK560" i="2"/>
  <c r="J557" i="2"/>
  <c r="BK534" i="2"/>
  <c r="J528" i="2"/>
  <c r="BK520" i="2"/>
  <c r="BK507" i="2"/>
  <c r="J494" i="2"/>
  <c r="J483" i="2"/>
  <c r="BK466" i="2"/>
  <c r="J463" i="2"/>
  <c r="J461" i="2"/>
  <c r="J459" i="2"/>
  <c r="BK453" i="2"/>
  <c r="BK443" i="2"/>
  <c r="BK441" i="2"/>
  <c r="J434" i="2"/>
  <c r="BK392" i="2"/>
  <c r="BK386" i="2"/>
  <c r="BK384" i="2"/>
  <c r="BK342" i="2"/>
  <c r="J337" i="2"/>
  <c r="J313" i="2"/>
  <c r="J240" i="2"/>
  <c r="BK205" i="2"/>
  <c r="J202" i="2"/>
  <c r="J193" i="2"/>
  <c r="BK188" i="2"/>
  <c r="BK184" i="2"/>
  <c r="BK182" i="2"/>
  <c r="BK178" i="2"/>
  <c r="J176" i="2"/>
  <c r="BK172" i="2"/>
  <c r="BK166" i="2"/>
  <c r="BK164" i="2"/>
  <c r="BK160" i="2"/>
  <c r="J153" i="2"/>
  <c r="BK349" i="4"/>
  <c r="BK343" i="4"/>
  <c r="BK340" i="4"/>
  <c r="J340" i="4"/>
  <c r="J335" i="4"/>
  <c r="BK329" i="4"/>
  <c r="BK308" i="4"/>
  <c r="BK280" i="4"/>
  <c r="J277" i="4"/>
  <c r="J275" i="4"/>
  <c r="BK271" i="4"/>
  <c r="J267" i="4"/>
  <c r="J263" i="4"/>
  <c r="J259" i="4"/>
  <c r="J252" i="4"/>
  <c r="J246" i="4"/>
  <c r="BK235" i="4"/>
  <c r="J231" i="4"/>
  <c r="BK227" i="4"/>
  <c r="BK219" i="4"/>
  <c r="J209" i="4"/>
  <c r="J207" i="4"/>
  <c r="J203" i="4"/>
  <c r="J194" i="4"/>
  <c r="J180" i="4"/>
  <c r="BK168" i="4"/>
  <c r="BK162" i="4"/>
  <c r="J154" i="4"/>
  <c r="BK148" i="4"/>
  <c r="BK143" i="4"/>
  <c r="J136" i="4"/>
  <c r="J162" i="3"/>
  <c r="J158" i="3"/>
  <c r="BK131" i="3"/>
  <c r="J570" i="2"/>
  <c r="BK564" i="2"/>
  <c r="BK557" i="2"/>
  <c r="J555" i="2"/>
  <c r="J549" i="2"/>
  <c r="J524" i="2"/>
  <c r="J520" i="2"/>
  <c r="J507" i="2"/>
  <c r="J504" i="2"/>
  <c r="J501" i="2"/>
  <c r="J479" i="2"/>
  <c r="BK461" i="2"/>
  <c r="J449" i="2"/>
  <c r="BK396" i="2"/>
  <c r="BK389" i="2"/>
  <c r="J369" i="2"/>
  <c r="BK360" i="2"/>
  <c r="BK356" i="2"/>
  <c r="BK330" i="2"/>
  <c r="BK321" i="2"/>
  <c r="BK289" i="2"/>
  <c r="BK275" i="2"/>
  <c r="BK272" i="2"/>
  <c r="BK266" i="2"/>
  <c r="J253" i="2"/>
  <c r="BK248" i="2"/>
  <c r="J244" i="2"/>
  <c r="BK240" i="2"/>
  <c r="J237" i="2"/>
  <c r="BK235" i="2"/>
  <c r="J230" i="2"/>
  <c r="J217" i="2"/>
  <c r="BK210" i="2"/>
  <c r="BK202" i="2"/>
  <c r="BK199" i="2"/>
  <c r="J182" i="2"/>
  <c r="J160" i="2"/>
  <c r="BK150" i="2"/>
  <c r="BK144" i="2"/>
  <c r="J349" i="4"/>
  <c r="J343" i="4"/>
  <c r="BK337" i="4"/>
  <c r="BK335" i="4"/>
  <c r="BK316" i="4"/>
  <c r="J312" i="4"/>
  <c r="J308" i="4"/>
  <c r="BK301" i="4"/>
  <c r="J294" i="4"/>
  <c r="BK287" i="4"/>
  <c r="J287" i="4"/>
  <c r="J280" i="4"/>
  <c r="J239" i="4"/>
  <c r="BK231" i="4"/>
  <c r="BK207" i="4"/>
  <c r="BK203" i="4"/>
  <c r="BK199" i="4"/>
  <c r="J185" i="4"/>
  <c r="BK180" i="4"/>
  <c r="J177" i="4"/>
  <c r="BK173" i="4"/>
  <c r="J171" i="4"/>
  <c r="J168" i="4"/>
  <c r="BK164" i="4"/>
  <c r="J162" i="4"/>
  <c r="BK158" i="4"/>
  <c r="J158" i="4"/>
  <c r="BK154" i="4"/>
  <c r="J152" i="4"/>
  <c r="J143" i="4"/>
  <c r="BK166" i="3"/>
  <c r="BK162" i="3"/>
  <c r="BK160" i="3"/>
  <c r="J150" i="3"/>
  <c r="J146" i="3"/>
  <c r="J141" i="3"/>
  <c r="BK601" i="2"/>
  <c r="BK597" i="2"/>
  <c r="BK594" i="2"/>
  <c r="BK592" i="2"/>
  <c r="J587" i="2"/>
  <c r="J578" i="2"/>
  <c r="J573" i="2"/>
  <c r="BK562" i="2"/>
  <c r="J560" i="2"/>
  <c r="BK555" i="2"/>
  <c r="BK549" i="2"/>
  <c r="J534" i="2"/>
  <c r="BK528" i="2"/>
  <c r="BK524" i="2"/>
  <c r="BK504" i="2"/>
  <c r="BK501" i="2"/>
  <c r="BK494" i="2"/>
  <c r="BK483" i="2"/>
  <c r="BK479" i="2"/>
  <c r="J466" i="2"/>
  <c r="BK463" i="2"/>
  <c r="BK459" i="2"/>
  <c r="J453" i="2"/>
  <c r="BK449" i="2"/>
  <c r="J443" i="2"/>
  <c r="J441" i="2"/>
  <c r="BK434" i="2"/>
  <c r="BK420" i="2"/>
  <c r="J420" i="2"/>
  <c r="BK416" i="2"/>
  <c r="J416" i="2"/>
  <c r="BK412" i="2"/>
  <c r="J412" i="2"/>
  <c r="BK404" i="2"/>
  <c r="J404" i="2"/>
  <c r="BK400" i="2"/>
  <c r="J400" i="2"/>
  <c r="J396" i="2"/>
  <c r="J389" i="2"/>
  <c r="J386" i="2"/>
  <c r="J384" i="2"/>
  <c r="BK375" i="2"/>
  <c r="BK369" i="2"/>
  <c r="J356" i="2"/>
  <c r="J352" i="2"/>
  <c r="BK348" i="2"/>
  <c r="J321" i="2"/>
  <c r="BK313" i="2"/>
  <c r="BK302" i="2"/>
  <c r="J300" i="2"/>
  <c r="J289" i="2"/>
  <c r="J275" i="2"/>
  <c r="J270" i="2"/>
  <c r="J266" i="2"/>
  <c r="J257" i="2"/>
  <c r="BK237" i="2"/>
  <c r="J235" i="2"/>
  <c r="BK232" i="2"/>
  <c r="BK230" i="2"/>
  <c r="BK224" i="2"/>
  <c r="J214" i="2"/>
  <c r="J205" i="2"/>
  <c r="J199" i="2"/>
  <c r="J195" i="2"/>
  <c r="J184" i="2"/>
  <c r="J178" i="2"/>
  <c r="J164" i="2"/>
  <c r="J150" i="2"/>
  <c r="P143" i="2" l="1"/>
  <c r="P142" i="2"/>
  <c r="T143" i="2"/>
  <c r="T142" i="2"/>
  <c r="R192" i="2"/>
  <c r="R209" i="2"/>
  <c r="P216" i="2"/>
  <c r="BK239" i="2"/>
  <c r="J239" i="2"/>
  <c r="J108" i="2" s="1"/>
  <c r="R239" i="2"/>
  <c r="R274" i="2"/>
  <c r="P465" i="2"/>
  <c r="T465" i="2"/>
  <c r="R500" i="2"/>
  <c r="R559" i="2"/>
  <c r="T577" i="2"/>
  <c r="BK591" i="2"/>
  <c r="J591" i="2"/>
  <c r="J115" i="2" s="1"/>
  <c r="R591" i="2"/>
  <c r="P600" i="2"/>
  <c r="P125" i="3"/>
  <c r="P124" i="3"/>
  <c r="P123" i="3"/>
  <c r="AU97" i="1"/>
  <c r="P142" i="4"/>
  <c r="P133" i="4"/>
  <c r="R170" i="4"/>
  <c r="T170" i="4"/>
  <c r="T211" i="4"/>
  <c r="BK300" i="4"/>
  <c r="J300" i="4"/>
  <c r="J109" i="4"/>
  <c r="BK339" i="4"/>
  <c r="J339" i="4"/>
  <c r="J110" i="4"/>
  <c r="T152" i="2"/>
  <c r="P192" i="2"/>
  <c r="P209" i="2"/>
  <c r="T216" i="2"/>
  <c r="R234" i="2"/>
  <c r="P239" i="2"/>
  <c r="T274" i="2"/>
  <c r="BK500" i="2"/>
  <c r="J500" i="2"/>
  <c r="J111" i="2"/>
  <c r="T500" i="2"/>
  <c r="BK600" i="2"/>
  <c r="J600" i="2" s="1"/>
  <c r="J116" i="2" s="1"/>
  <c r="R125" i="3"/>
  <c r="R124" i="3"/>
  <c r="R123" i="3"/>
  <c r="BK142" i="4"/>
  <c r="J142" i="4"/>
  <c r="J102" i="4"/>
  <c r="T142" i="4"/>
  <c r="T133" i="4"/>
  <c r="BK170" i="4"/>
  <c r="J170" i="4" s="1"/>
  <c r="J103" i="4" s="1"/>
  <c r="P170" i="4"/>
  <c r="R211" i="4"/>
  <c r="BK279" i="4"/>
  <c r="J279" i="4"/>
  <c r="J108" i="4"/>
  <c r="T279" i="4"/>
  <c r="T183" i="4" s="1"/>
  <c r="R300" i="4"/>
  <c r="P339" i="4"/>
  <c r="BK152" i="2"/>
  <c r="J152" i="2"/>
  <c r="J102" i="2"/>
  <c r="R152" i="2"/>
  <c r="T192" i="2"/>
  <c r="BK209" i="2"/>
  <c r="J209" i="2"/>
  <c r="J105" i="2"/>
  <c r="T209" i="2"/>
  <c r="R216" i="2"/>
  <c r="P234" i="2"/>
  <c r="T239" i="2"/>
  <c r="P274" i="2"/>
  <c r="BK465" i="2"/>
  <c r="J465" i="2"/>
  <c r="J110" i="2"/>
  <c r="R465" i="2"/>
  <c r="P500" i="2"/>
  <c r="BK559" i="2"/>
  <c r="J559" i="2" s="1"/>
  <c r="J112" i="2" s="1"/>
  <c r="T559" i="2"/>
  <c r="P577" i="2"/>
  <c r="R600" i="2"/>
  <c r="T125" i="3"/>
  <c r="T124" i="3"/>
  <c r="T123" i="3"/>
  <c r="R142" i="4"/>
  <c r="R133" i="4"/>
  <c r="BK189" i="4"/>
  <c r="J189" i="4" s="1"/>
  <c r="J106" i="4" s="1"/>
  <c r="P189" i="4"/>
  <c r="BK211" i="4"/>
  <c r="J211" i="4"/>
  <c r="J107" i="4"/>
  <c r="R279" i="4"/>
  <c r="R183" i="4" s="1"/>
  <c r="T300" i="4"/>
  <c r="R339" i="4"/>
  <c r="BK143" i="2"/>
  <c r="J143" i="2"/>
  <c r="J101" i="2"/>
  <c r="R143" i="2"/>
  <c r="R142" i="2"/>
  <c r="R141" i="2"/>
  <c r="P152" i="2"/>
  <c r="BK192" i="2"/>
  <c r="J192" i="2"/>
  <c r="J103" i="2" s="1"/>
  <c r="BK216" i="2"/>
  <c r="J216" i="2"/>
  <c r="J106" i="2"/>
  <c r="BK234" i="2"/>
  <c r="J234" i="2"/>
  <c r="J107" i="2"/>
  <c r="T234" i="2"/>
  <c r="BK274" i="2"/>
  <c r="J274" i="2"/>
  <c r="J109" i="2" s="1"/>
  <c r="P559" i="2"/>
  <c r="BK577" i="2"/>
  <c r="J577" i="2"/>
  <c r="J113" i="2"/>
  <c r="R577" i="2"/>
  <c r="P591" i="2"/>
  <c r="P590" i="2"/>
  <c r="T591" i="2"/>
  <c r="T600" i="2"/>
  <c r="BK125" i="3"/>
  <c r="J125" i="3" s="1"/>
  <c r="J100" i="3" s="1"/>
  <c r="R189" i="4"/>
  <c r="T189" i="4"/>
  <c r="P211" i="4"/>
  <c r="P183" i="4" s="1"/>
  <c r="P279" i="4"/>
  <c r="P300" i="4"/>
  <c r="T339" i="4"/>
  <c r="E128" i="2"/>
  <c r="J134" i="2"/>
  <c r="F137" i="2"/>
  <c r="BE153" i="2"/>
  <c r="BE164" i="2"/>
  <c r="BE235" i="2"/>
  <c r="BE237" i="2"/>
  <c r="BE253" i="2"/>
  <c r="BE270" i="2"/>
  <c r="BE300" i="2"/>
  <c r="BE321" i="2"/>
  <c r="BE337" i="2"/>
  <c r="BE352" i="2"/>
  <c r="BE369" i="2"/>
  <c r="BE384" i="2"/>
  <c r="BE386" i="2"/>
  <c r="BE396" i="2"/>
  <c r="BE400" i="2"/>
  <c r="BE404" i="2"/>
  <c r="BE412" i="2"/>
  <c r="BE434" i="2"/>
  <c r="BE441" i="2"/>
  <c r="BE449" i="2"/>
  <c r="BE461" i="2"/>
  <c r="BE483" i="2"/>
  <c r="BE494" i="2"/>
  <c r="BE501" i="2"/>
  <c r="BE520" i="2"/>
  <c r="BE524" i="2"/>
  <c r="BE528" i="2"/>
  <c r="BE534" i="2"/>
  <c r="BE557" i="2"/>
  <c r="BE560" i="2"/>
  <c r="BE604" i="2"/>
  <c r="BE141" i="3"/>
  <c r="BE148" i="3"/>
  <c r="BE158" i="3"/>
  <c r="BK170" i="3"/>
  <c r="J170" i="3"/>
  <c r="J101" i="3" s="1"/>
  <c r="E85" i="4"/>
  <c r="F128" i="4"/>
  <c r="F129" i="4"/>
  <c r="BE143" i="4"/>
  <c r="BE148" i="4"/>
  <c r="BE152" i="4"/>
  <c r="BE154" i="4"/>
  <c r="BE158" i="4"/>
  <c r="BE162" i="4"/>
  <c r="BE164" i="4"/>
  <c r="BE168" i="4"/>
  <c r="BE171" i="4"/>
  <c r="BE177" i="4"/>
  <c r="BE194" i="4"/>
  <c r="BE212" i="4"/>
  <c r="BE246" i="4"/>
  <c r="BE263" i="4"/>
  <c r="BE267" i="4"/>
  <c r="BE271" i="4"/>
  <c r="BE275" i="4"/>
  <c r="BE280" i="4"/>
  <c r="BE322" i="4"/>
  <c r="J137" i="2"/>
  <c r="BE160" i="2"/>
  <c r="BE166" i="2"/>
  <c r="BE172" i="2"/>
  <c r="BE184" i="2"/>
  <c r="BE214" i="2"/>
  <c r="BE217" i="2"/>
  <c r="BE230" i="2"/>
  <c r="BE266" i="2"/>
  <c r="BE272" i="2"/>
  <c r="BE289" i="2"/>
  <c r="BE302" i="2"/>
  <c r="BE348" i="2"/>
  <c r="BE453" i="2"/>
  <c r="BE459" i="2"/>
  <c r="BE466" i="2"/>
  <c r="BE562" i="2"/>
  <c r="BE581" i="2"/>
  <c r="BE592" i="2"/>
  <c r="F93" i="3"/>
  <c r="J94" i="3"/>
  <c r="BE126" i="3"/>
  <c r="BE160" i="3"/>
  <c r="BE166" i="3"/>
  <c r="BE171" i="3"/>
  <c r="J94" i="4"/>
  <c r="J126" i="4"/>
  <c r="BE136" i="4"/>
  <c r="BE185" i="4"/>
  <c r="BE199" i="4"/>
  <c r="BE209" i="4"/>
  <c r="BE259" i="4"/>
  <c r="BE277" i="4"/>
  <c r="BE312" i="4"/>
  <c r="BE316" i="4"/>
  <c r="BE340" i="4"/>
  <c r="BE343" i="4"/>
  <c r="BE349" i="4"/>
  <c r="BK135" i="4"/>
  <c r="J135" i="4"/>
  <c r="J101" i="4"/>
  <c r="F93" i="2"/>
  <c r="BE144" i="2"/>
  <c r="BE193" i="2"/>
  <c r="BE195" i="2"/>
  <c r="BE205" i="2"/>
  <c r="BE210" i="2"/>
  <c r="BE224" i="2"/>
  <c r="BE244" i="2"/>
  <c r="BE257" i="2"/>
  <c r="BE360" i="2"/>
  <c r="BE392" i="2"/>
  <c r="BE416" i="2"/>
  <c r="BE443" i="2"/>
  <c r="BE463" i="2"/>
  <c r="BE479" i="2"/>
  <c r="BE504" i="2"/>
  <c r="BE507" i="2"/>
  <c r="BE549" i="2"/>
  <c r="BE555" i="2"/>
  <c r="BE567" i="2"/>
  <c r="BE573" i="2"/>
  <c r="BE587" i="2"/>
  <c r="BE594" i="2"/>
  <c r="BE601" i="2"/>
  <c r="BE607" i="2"/>
  <c r="BE612" i="2"/>
  <c r="BK611" i="2"/>
  <c r="J611" i="2" s="1"/>
  <c r="J118" i="2" s="1"/>
  <c r="J91" i="3"/>
  <c r="E111" i="3"/>
  <c r="BE131" i="3"/>
  <c r="BE136" i="3"/>
  <c r="BE173" i="4"/>
  <c r="BE180" i="4"/>
  <c r="BE190" i="4"/>
  <c r="BE203" i="4"/>
  <c r="BE219" i="4"/>
  <c r="BE231" i="4"/>
  <c r="BE235" i="4"/>
  <c r="BE239" i="4"/>
  <c r="BE252" i="4"/>
  <c r="BE287" i="4"/>
  <c r="BE294" i="4"/>
  <c r="BE308" i="4"/>
  <c r="BE335" i="4"/>
  <c r="BE337" i="4"/>
  <c r="BE150" i="2"/>
  <c r="BE176" i="2"/>
  <c r="BE178" i="2"/>
  <c r="BE182" i="2"/>
  <c r="BE188" i="2"/>
  <c r="BE199" i="2"/>
  <c r="BE202" i="2"/>
  <c r="BE232" i="2"/>
  <c r="BE240" i="2"/>
  <c r="BE248" i="2"/>
  <c r="BE275" i="2"/>
  <c r="BE313" i="2"/>
  <c r="BE330" i="2"/>
  <c r="BE342" i="2"/>
  <c r="BE356" i="2"/>
  <c r="BE375" i="2"/>
  <c r="BE389" i="2"/>
  <c r="BE420" i="2"/>
  <c r="BE564" i="2"/>
  <c r="BE570" i="2"/>
  <c r="BE578" i="2"/>
  <c r="BE584" i="2"/>
  <c r="BE597" i="2"/>
  <c r="F94" i="3"/>
  <c r="BE146" i="3"/>
  <c r="BE150" i="3"/>
  <c r="BE155" i="3"/>
  <c r="BE162" i="3"/>
  <c r="BE207" i="4"/>
  <c r="BE227" i="4"/>
  <c r="BE301" i="4"/>
  <c r="BE329" i="4"/>
  <c r="BE346" i="4"/>
  <c r="BK184" i="4"/>
  <c r="J184" i="4"/>
  <c r="J105" i="4"/>
  <c r="F39" i="3"/>
  <c r="BD97" i="1"/>
  <c r="F36" i="2"/>
  <c r="BA96" i="1" s="1"/>
  <c r="F37" i="3"/>
  <c r="BB97" i="1"/>
  <c r="F37" i="2"/>
  <c r="BB96" i="1"/>
  <c r="F39" i="4"/>
  <c r="BD98" i="1"/>
  <c r="F36" i="3"/>
  <c r="BA97" i="1"/>
  <c r="J36" i="2"/>
  <c r="AW96" i="1" s="1"/>
  <c r="F38" i="4"/>
  <c r="BC98" i="1" s="1"/>
  <c r="F39" i="2"/>
  <c r="BD96" i="1"/>
  <c r="F38" i="3"/>
  <c r="BC97" i="1"/>
  <c r="J36" i="3"/>
  <c r="AW97" i="1"/>
  <c r="AS94" i="1"/>
  <c r="J36" i="4"/>
  <c r="AW98" i="1" s="1"/>
  <c r="F38" i="2"/>
  <c r="BC96" i="1"/>
  <c r="F37" i="4"/>
  <c r="BB98" i="1"/>
  <c r="F36" i="4"/>
  <c r="BA98" i="1"/>
  <c r="R132" i="4" l="1"/>
  <c r="T132" i="4"/>
  <c r="P132" i="4"/>
  <c r="AU98" i="1"/>
  <c r="T208" i="2"/>
  <c r="T141" i="2"/>
  <c r="T590" i="2"/>
  <c r="T140" i="2" s="1"/>
  <c r="P208" i="2"/>
  <c r="P140" i="2" s="1"/>
  <c r="AU96" i="1" s="1"/>
  <c r="R590" i="2"/>
  <c r="R140" i="2" s="1"/>
  <c r="R208" i="2"/>
  <c r="P141" i="2"/>
  <c r="BK183" i="4"/>
  <c r="J183" i="4"/>
  <c r="J104" i="4"/>
  <c r="BK134" i="4"/>
  <c r="BK133" i="4"/>
  <c r="J133" i="4" s="1"/>
  <c r="J99" i="4" s="1"/>
  <c r="BK590" i="2"/>
  <c r="J590" i="2"/>
  <c r="J114" i="2"/>
  <c r="BK124" i="3"/>
  <c r="J124" i="3"/>
  <c r="J99" i="3"/>
  <c r="BK142" i="2"/>
  <c r="BK141" i="2"/>
  <c r="J141" i="2" s="1"/>
  <c r="J99" i="2" s="1"/>
  <c r="BK208" i="2"/>
  <c r="J208" i="2"/>
  <c r="J104" i="2"/>
  <c r="F35" i="2"/>
  <c r="AZ96" i="1" s="1"/>
  <c r="BD95" i="1"/>
  <c r="BD94" i="1"/>
  <c r="W33" i="1"/>
  <c r="BB95" i="1"/>
  <c r="AX95" i="1"/>
  <c r="J35" i="3"/>
  <c r="AV97" i="1"/>
  <c r="AT97" i="1"/>
  <c r="BC95" i="1"/>
  <c r="BC94" i="1"/>
  <c r="AY94" i="1"/>
  <c r="J35" i="4"/>
  <c r="AV98" i="1"/>
  <c r="AT98" i="1" s="1"/>
  <c r="F35" i="4"/>
  <c r="AZ98" i="1" s="1"/>
  <c r="BA95" i="1"/>
  <c r="BA94" i="1"/>
  <c r="AW94" i="1"/>
  <c r="AK30" i="1"/>
  <c r="F35" i="3"/>
  <c r="AZ97" i="1"/>
  <c r="J35" i="2"/>
  <c r="AV96" i="1" s="1"/>
  <c r="AT96" i="1" s="1"/>
  <c r="J134" i="4" l="1"/>
  <c r="J100" i="4"/>
  <c r="BK140" i="2"/>
  <c r="J140" i="2"/>
  <c r="J142" i="2"/>
  <c r="J100" i="2"/>
  <c r="BK123" i="3"/>
  <c r="J123" i="3"/>
  <c r="J32" i="3" s="1"/>
  <c r="AG97" i="1" s="1"/>
  <c r="AN97" i="1" s="1"/>
  <c r="BK132" i="4"/>
  <c r="J132" i="4"/>
  <c r="J98" i="4" s="1"/>
  <c r="AU95" i="1"/>
  <c r="AU94" i="1"/>
  <c r="AY95" i="1"/>
  <c r="W30" i="1"/>
  <c r="AZ95" i="1"/>
  <c r="AZ94" i="1"/>
  <c r="AV94" i="1"/>
  <c r="AK29" i="1"/>
  <c r="BB94" i="1"/>
  <c r="AX94" i="1" s="1"/>
  <c r="AW95" i="1"/>
  <c r="W32" i="1"/>
  <c r="J32" i="2"/>
  <c r="AG96" i="1"/>
  <c r="AN96" i="1"/>
  <c r="J98" i="2" l="1"/>
  <c r="J98" i="3"/>
  <c r="J41" i="2"/>
  <c r="J41" i="3"/>
  <c r="AV95" i="1"/>
  <c r="AT95" i="1"/>
  <c r="W31" i="1"/>
  <c r="AT94" i="1"/>
  <c r="J32" i="4"/>
  <c r="AG98" i="1"/>
  <c r="AN98" i="1" s="1"/>
  <c r="W29" i="1"/>
  <c r="J41" i="4" l="1"/>
  <c r="AG95" i="1"/>
  <c r="AN95" i="1"/>
  <c r="AG94" i="1" l="1"/>
  <c r="AK26" i="1"/>
  <c r="AK35" i="1"/>
  <c r="AN94" i="1" l="1"/>
</calcChain>
</file>

<file path=xl/sharedStrings.xml><?xml version="1.0" encoding="utf-8"?>
<sst xmlns="http://schemas.openxmlformats.org/spreadsheetml/2006/main" count="6601" uniqueCount="940">
  <si>
    <t>Export Komplet</t>
  </si>
  <si>
    <t/>
  </si>
  <si>
    <t>2.0</t>
  </si>
  <si>
    <t>False</t>
  </si>
  <si>
    <t>{7020751c-2e53-4d83-b877-c17371bd230d}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</si>
  <si>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</si>
  <si>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</si>
  <si>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</si>
  <si>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</si>
  <si>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</si>
  <si>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</si>
  <si>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</si>
  <si>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</si>
  <si>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</si>
  <si>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0643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</si>
  <si>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</si>
  <si>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</si>
  <si>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Gymnázium, SOŠ a VOŠ Ledeč nad Sázavou – oprava střechy kuchyně a internátu</t>
  </si>
  <si>
    <t>KSO:</t>
  </si>
  <si>
    <t>CC-CZ:</t>
  </si>
  <si>
    <t>Místo:</t>
  </si>
  <si>
    <t xml:space="preserve"> </t>
  </si>
  <si>
    <t>Datum:</t>
  </si>
  <si>
    <t>9. 12. 2022</t>
  </si>
  <si>
    <t>Zadavatel:</t>
  </si>
  <si>
    <t>IČ:</t>
  </si>
  <si>
    <t>DIČ:</t>
  </si>
  <si>
    <t>Uchazeč:</t>
  </si>
  <si>
    <t>Vyplň údaj</t>
  </si>
  <si>
    <t>Projektant:</t>
  </si>
  <si>
    <t>06839690</t>
  </si>
  <si>
    <t>Ating, s.r.o.</t>
  </si>
  <si>
    <t>CZ06839690</t>
  </si>
  <si>
    <t>True</t>
  </si>
  <si>
    <t>Zpracovatel:</t>
  </si>
  <si>
    <t>Poznámka:</t>
  </si>
  <si>
    <t>- Rozpočet byl vypracován v podrobnosti dokumentace k provádění stavby,_x000D_
- Konkrétní výrobky a obchodní značky jsou uvedeny jako příklad kvalitativního a parametrového standardu,_x000D_
- Veškeré položky na přípomoce atd. jsou zahrnuty v jednotlivých jednotkových cenách,_x000D_
- Pokud jsou uvedeny konkrétní stavební přípomoce, platí zároveň předchozí bod pro stavební přípomoce neuvedené, tzn. neuvedené stavební přípomoce konkrétní položkou jsou součástí jednotlivých jednotkových cen ostatních položek,_x000D_
- Součásti prací jsou veškeré zkoušky, potřebná měření, inspekce, uvedení zařízení do provozu, zaškolení obsluhy a revize,_x000D_
- Součástí dodávky je zpracování veškeré dílenské dokumentace,_x000D_
- V rozsahu prací zhotovitele jsou rovněž jakékoliv prvky, zařízení, práce a pomocné materiály, neuvedené v tomto soupisu výkonů, které jsou ale nezbytně nutné k dodání, instalaci, dokončení a provozování díla v souladu se zákony a předpisy platnými v ČR, a které dodavatel vzhledem ke své odbornosti a znalosti mohl a měl předpokládat,_x000D_
- V rozsahu prací zhotovitele jsou rovněž drobné stavební úpravy na stavebních konstrukcích pro potrubí a strojní zařízení (prostupy, základy, chráničky). Protipožární utěsnění prostupů požárními stěnami. Pomocné zednické práce,_x000D_
- Ceny jsou konečné, obsahují veškeré náklady potřebné pro kompletní dokončení a předání funkčního díla – dodávku, montáž, kotevní a spojovací prostředky, zapojení, oživení, zprovoznění, odzkoušení a vyregulování dodaného zařízení. Součástí dodávky je též kompletní výrobní příprava, tj. zhotovení dodavatelské dokumentace, projednání a odsouhlasení dodavatelské dokumentace s autorem projektu a investorem, účast na kontrolních dnech stavby, koordinace speciálních profesí se stavební částí, ověření rozměrů na stavbě. Součástí dodávky jsou dokumentace a doklady dodaného díla dokumentaci, tj. výchozí revize, měření a odzkoušení, prohlášení o shodě, záruční listy, návody a manuály, zaškolení obsluhy, certifikace zdravotní nezávadnosti a bezpečnosti, certifikace požární odolnosti konstrukcí. Dodávka obsahuje veškerou dopravu, přesuny hmot, vybalení, rozmístění a instalaci prvků, odvoz a likvidaci suti, odpadu, likvidaci obalů, závěrečný čistý úklid. Cena obsahuje dále náklady na výrobu, odzkoušení a odsouhlasení prototypů atypických výrobků, odzkoušení vzorů na místě. Vzorky, prototypy a zkoušky budou provedeny v rozsahu, počtu verzí a čase potřebném k jejich úplnému protokolárnímu odsouhlasení. Vzorování a výroba prototypů bude provedena před zadáním do výroby. Zadání do výroby bude provedeno po protokolárním odsouhlasení dodavatelské dokumentace, prototypů a vzorků ze strany autorů návrhu a investora. - Výše uvedené platí pro všechny rozpočty, soupisy prací a výkazy výměr,_x000D_
Místo plnění: Ledeč nad Sázavou.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</si>
  <si>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</si>
  <si>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</si>
  <si>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</si>
  <si>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</si>
  <si>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</si>
  <si>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</si>
  <si>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</si>
  <si>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</si>
  <si>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</si>
  <si>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</si>
  <si>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</si>
  <si>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</si>
  <si>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</si>
  <si>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</si>
  <si>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</si>
  <si>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</si>
  <si>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</si>
  <si>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</si>
  <si>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</si>
  <si>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</si>
  <si>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</si>
  <si>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</si>
  <si>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</si>
  <si>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</si>
  <si>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</si>
  <si>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</si>
  <si>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</si>
  <si>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</si>
  <si>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</si>
  <si>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</si>
  <si>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</si>
  <si>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</si>
  <si>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</si>
  <si>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</si>
  <si>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</si>
  <si>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</si>
  <si>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</si>
  <si>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</si>
  <si>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</si>
  <si>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</si>
  <si>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</si>
  <si>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</si>
  <si>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</si>
  <si>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</si>
  <si>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221215_02</t>
  </si>
  <si>
    <t>0643_ROZPOČET_01_DPS</t>
  </si>
  <si>
    <t>STA</t>
  </si>
  <si>
    <t>1</t>
  </si>
  <si>
    <t>{2d626b7a-0d24-40fc-8836-fb7b50b63f22}</t>
  </si>
  <si>
    <t>2</t>
  </si>
  <si>
    <t>/</t>
  </si>
  <si>
    <t>01.02</t>
  </si>
  <si>
    <t>SO101 a SO102 - stavební úpravy</t>
  </si>
  <si>
    <t>Soupis</t>
  </si>
  <si>
    <t>{8d86b4e0-5b00-45e4-a415-2fdd7576c9de}</t>
  </si>
  <si>
    <t>02.01</t>
  </si>
  <si>
    <t>SO101 a SO102 - elektroinstalace</t>
  </si>
  <si>
    <t>{13f46b49-f251-4a0d-b273-04e72a5d4b3a}</t>
  </si>
  <si>
    <t>03.01</t>
  </si>
  <si>
    <t>SO03 - stavební úpravy</t>
  </si>
  <si>
    <t>{7386c55a-a777-49e6-979d-535fa2208366}</t>
  </si>
  <si>
    <t>KRYCÍ LIST SOUPISU PRACÍ</t>
  </si>
  <si>
    <t>Objekt:</t>
  </si>
  <si>
    <t>221215_02 - 0643_ROZPOČET_01_DPS</t>
  </si>
  <si>
    <t>Soupis:</t>
  </si>
  <si>
    <t>01.02 - SO101 a SO102 - stavební úpravy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</si>
  <si>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</si>
  <si>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</si>
  <si>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</si>
  <si>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</si>
  <si>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</si>
  <si>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</si>
  <si>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</si>
  <si>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  62 - Úprava povrchů vnějších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</si>
  <si>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</si>
  <si>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</si>
  <si>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</si>
  <si>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</si>
  <si>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</si>
  <si>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</si>
  <si>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</si>
  <si>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</si>
  <si>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</si>
  <si>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</si>
  <si>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</si>
  <si>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</si>
  <si>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</si>
  <si>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</si>
  <si>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</si>
  <si>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</si>
  <si>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</si>
  <si>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</si>
  <si>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</si>
  <si>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</si>
  <si>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</si>
  <si>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</si>
  <si>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</si>
  <si>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</si>
  <si>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</si>
  <si>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</si>
  <si>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</si>
  <si>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</si>
  <si>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</si>
  <si>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</si>
  <si>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</si>
  <si>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</si>
  <si>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</si>
  <si>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</si>
  <si>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</si>
  <si>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62</t>
  </si>
  <si>
    <t>Úprava povrchů vnějších</t>
  </si>
  <si>
    <t>K</t>
  </si>
  <si>
    <t>62/001</t>
  </si>
  <si>
    <t>Příplatek zednické zapravení kolem lišty, uvedení fasády a navazujících konstrukcí do původního stavu</t>
  </si>
  <si>
    <t>m2</t>
  </si>
  <si>
    <t>16</t>
  </si>
  <si>
    <t>3</t>
  </si>
  <si>
    <t>342885146</t>
  </si>
  <si>
    <t>PP</t>
  </si>
  <si>
    <t>P</t>
  </si>
  <si>
    <t>Poznámka k položce:_x000D_
Rezerva množství 10 %.</t>
  </si>
  <si>
    <t>VV</t>
  </si>
  <si>
    <t>"pol. 764 002 871: " 17,006*0,2</t>
  </si>
  <si>
    <t>Součet</t>
  </si>
  <si>
    <t>4</t>
  </si>
  <si>
    <t>3,401*1,1 'Přepočtené koeficientem množství</t>
  </si>
  <si>
    <t>62/002</t>
  </si>
  <si>
    <t>Příplatek zednické zapravení, opravy fasády po lešení</t>
  </si>
  <si>
    <t>kpl</t>
  </si>
  <si>
    <t>1109200814</t>
  </si>
  <si>
    <t>9</t>
  </si>
  <si>
    <t>Ostatní konstrukce a práce, bourání</t>
  </si>
  <si>
    <t>941221112</t>
  </si>
  <si>
    <t>Montáž lešení řadového rámového těžkého zatížení do 300 kg/m2 š do 1,2 m v do 25 m</t>
  </si>
  <si>
    <t>-949008515</t>
  </si>
  <si>
    <t>Montáž lešení řadového rámového těžkého pracovního s podlahami  s provozním zatížením tř. 4 do 300 kg/m2 šířky tř. SW09 přes 0,9 do 1,2 m, výšky přes 10 do 25 m</t>
  </si>
  <si>
    <t>"SO101, v. 10 m a 13 m: " ((33,98+12,96+1,0+2,15+20,37)*10,0)+(7,19*13,0)</t>
  </si>
  <si>
    <t>"SO101, umístění na střešní konstrukci, štít SO102, plocha z CAD: " 50,0</t>
  </si>
  <si>
    <t>"SO102 v. 12 m a 15 m: " ((17,32+1,0+11,03+1,0+14,64)*12,0)+((1,0+12,09+1,0)*15,0)</t>
  </si>
  <si>
    <t>"SO102 v. 15 m, strana od hřiště: " 42,34*15,0</t>
  </si>
  <si>
    <t>941221211</t>
  </si>
  <si>
    <t>Příplatek k lešení řadovému rámovému těžkému š 1,2 m v do 25 m za první a ZKD den použití</t>
  </si>
  <si>
    <t>-1177236123</t>
  </si>
  <si>
    <t>Montáž lešení řadového rámového těžkého pracovního s podlahami  s provozním zatížením tř. 4 do 300 kg/m2 Příplatek za první a každý další den použití lešení k ceně -1111 nebo -1112</t>
  </si>
  <si>
    <t>Poznámka k položce:_x000D_
2 měsíce</t>
  </si>
  <si>
    <t>2234,4*60 'Přepočtené koeficientem množství</t>
  </si>
  <si>
    <t>5</t>
  </si>
  <si>
    <t>941221812</t>
  </si>
  <si>
    <t>Demontáž lešení řadového rámového těžkého zatížení do 300 kg/m2 š do 1,2 m v do 25 m</t>
  </si>
  <si>
    <t>-1226292741</t>
  </si>
  <si>
    <t>Demontáž lešení řadového rámového těžkého pracovního  s provozním zatížením tř. 4 do 300 kg/m2 šířky tř. SW09 přes 0,9 do 1,2 m, výšky přes 10 do 25 m</t>
  </si>
  <si>
    <t>944111122</t>
  </si>
  <si>
    <t>Montáž ochranného zábradlí trubkového vnitřního na lešeňových konstrukcích dvoutyčového</t>
  </si>
  <si>
    <t>m</t>
  </si>
  <si>
    <t>1851090892</t>
  </si>
  <si>
    <t>Montáž ochranného zábradlí trubkového  vnitřního na lešeňových konstrukcích dvoutyčového</t>
  </si>
  <si>
    <t>"SO101: " (33,98+12,96+1,0+2,15+20,37)+(7,19)</t>
  </si>
  <si>
    <t>"SO101, umístění na střešní konstrukci, štít SO102, plocha z CAD: " 11,94</t>
  </si>
  <si>
    <t>"SO102: " (42,34+17,32+1,0+11,03+1,0+14,64)+(1,0+12,09+1,0)</t>
  </si>
  <si>
    <t>7</t>
  </si>
  <si>
    <t>944111222</t>
  </si>
  <si>
    <t>Příplatek k ochrannému zábradlí trubkovému vnitřnímu dvoutyčovému za první a ZKD den použití</t>
  </si>
  <si>
    <t>-308665610</t>
  </si>
  <si>
    <t>Montáž ochranného zábradlí trubkového  Příplatek za první a každý další den použití zábradlí k ceně -1122</t>
  </si>
  <si>
    <t>191,01*60 'Přepočtené koeficientem množství</t>
  </si>
  <si>
    <t>8</t>
  </si>
  <si>
    <t>944511111</t>
  </si>
  <si>
    <t>Montáž ochranné sítě z textilie z umělých vláken</t>
  </si>
  <si>
    <t>742087441</t>
  </si>
  <si>
    <t>Montáž ochranné sítě  zavěšené na konstrukci lešení z textilie z umělých vláken</t>
  </si>
  <si>
    <t>944511211</t>
  </si>
  <si>
    <t>Příplatek k ochranné síti za první a ZKD den použití</t>
  </si>
  <si>
    <t>-725989876</t>
  </si>
  <si>
    <t>Montáž ochranné sítě  Příplatek za první a každý další den použití sítě k ceně -1111</t>
  </si>
  <si>
    <t>10</t>
  </si>
  <si>
    <t>944511811</t>
  </si>
  <si>
    <t>Demontáž ochranné sítě z textilie z umělých vláken</t>
  </si>
  <si>
    <t>-526994138</t>
  </si>
  <si>
    <t>Demontáž ochranné sítě  zavěšené na konstrukci lešení z textilie z umělých vláken</t>
  </si>
  <si>
    <t>11</t>
  </si>
  <si>
    <t>944711112</t>
  </si>
  <si>
    <t>Montáž záchytné stříšky š do 2 m</t>
  </si>
  <si>
    <t>1196853366</t>
  </si>
  <si>
    <t>Montáž záchytné stříšky  zřizované současně s lehkým nebo těžkým lešením, šířky přes 1,5 do 2,0 m</t>
  </si>
  <si>
    <t>"ochraná stříška nad vstupem do objektu: " 2,0</t>
  </si>
  <si>
    <t>12</t>
  </si>
  <si>
    <t>944711212</t>
  </si>
  <si>
    <t>Příplatek k záchytné stříšce š do 2 m za první a ZKD den použití</t>
  </si>
  <si>
    <t>1489310580</t>
  </si>
  <si>
    <t>Montáž záchytné stříšky  Příplatek za první a každý další den použití záchytné stříšky k ceně -1112</t>
  </si>
  <si>
    <t>2*60 'Přepočtené koeficientem množství</t>
  </si>
  <si>
    <t>997</t>
  </si>
  <si>
    <t>Přesun sutě</t>
  </si>
  <si>
    <t>13</t>
  </si>
  <si>
    <t>997013501</t>
  </si>
  <si>
    <t>Odvoz suti a vybouraných hmot na skládku nebo meziskládku do 1 km se složením</t>
  </si>
  <si>
    <t>t</t>
  </si>
  <si>
    <t>1485193739</t>
  </si>
  <si>
    <t>Odvoz suti a vybouraných hmot na skládku nebo meziskládku  se složením, na vzdálenost do 1 km</t>
  </si>
  <si>
    <t>14</t>
  </si>
  <si>
    <t>997013509</t>
  </si>
  <si>
    <t>Příplatek k odvozu suti a vybouraných hmot na skládku ZKD 1 km přes 1 km</t>
  </si>
  <si>
    <t>-365786444</t>
  </si>
  <si>
    <t>Odvoz suti a vybouraných hmot na skládku nebo meziskládku  se složením, na vzdálenost Příplatek k ceně za každý další i započatý 1 km přes 1 km</t>
  </si>
  <si>
    <t>Poznámka k položce:_x000D_
Trhový Štěpánov - 30 km.</t>
  </si>
  <si>
    <t>35,518*30 'Přepočtené koeficientem množství</t>
  </si>
  <si>
    <t>997013631</t>
  </si>
  <si>
    <t>Poplatek za uložení na skládce (skládkovné) stavebního odpadu směsného kód odpadu 17 09 04</t>
  </si>
  <si>
    <t>-1834992202</t>
  </si>
  <si>
    <t>Poplatek za uložení stavebního odpadu na skládce (skládkovné) směsného stavebního a demoličního zatříděného do Katalogu odpadů pod kódem 17 09 04</t>
  </si>
  <si>
    <t>Poznámka k položce:_x000D_
Oddíl 764, 767.</t>
  </si>
  <si>
    <t>997013811</t>
  </si>
  <si>
    <t>Poplatek za uložení na skládce (skládkovné) stavebního odpadu dřevěného kód odpadu 17 02 01</t>
  </si>
  <si>
    <t>-2051175457</t>
  </si>
  <si>
    <t>Poplatek za uložení stavebního odpadu na skládce (skládkovné) dřevěného zatříděného do Katalogu odpadů pod kódem 17 02 01</t>
  </si>
  <si>
    <t>Poznámka k položce:_x000D_
Oddíl 766.</t>
  </si>
  <si>
    <t>17</t>
  </si>
  <si>
    <t>997013821</t>
  </si>
  <si>
    <t>Poplatek za uložení na skládce (skládkovné) stavebního odpadu s obsahem azbestu kód odpadu 17 06 05</t>
  </si>
  <si>
    <t>1590367503</t>
  </si>
  <si>
    <t>Poplatek za uložení stavebního odpadu na skládce (skládkovné) ze stavebních materiálů obsahujících azbest zatříděných do Katalogu odpadů pod kódem 17 06 05</t>
  </si>
  <si>
    <t>Poznámka k položce:_x000D_
Oddíl 712, 762, 765.</t>
  </si>
  <si>
    <t>PSV</t>
  </si>
  <si>
    <t>Práce a dodávky PSV</t>
  </si>
  <si>
    <t>712</t>
  </si>
  <si>
    <t>Povlakové krytiny</t>
  </si>
  <si>
    <t>18</t>
  </si>
  <si>
    <t>712400831</t>
  </si>
  <si>
    <t>Odstranění povlakové krytiny střech do 30° jednovrstvé</t>
  </si>
  <si>
    <t>102853303</t>
  </si>
  <si>
    <t>Odstranění ze střech šikmých přes 10° do 30°  krytiny povlakové jednovrstvé</t>
  </si>
  <si>
    <t>Poznámka k položce:_x000D_
Pojistná hydroizolace, stávající._x000D_
Rezerva množství 10 %.</t>
  </si>
  <si>
    <t>1109,634*1,1 'Přepočtené koeficientem množství</t>
  </si>
  <si>
    <t>19</t>
  </si>
  <si>
    <t>712400845</t>
  </si>
  <si>
    <t>Demontáž ventilační hlavice na ploché střeše sklonu do 30°</t>
  </si>
  <si>
    <t>kus</t>
  </si>
  <si>
    <t>616772544</t>
  </si>
  <si>
    <t>Odstranění ze střech šikmých přes 10° do 30°  doplňků ventilační hlavice</t>
  </si>
  <si>
    <t>713</t>
  </si>
  <si>
    <t>Izolace tepelné</t>
  </si>
  <si>
    <t>20</t>
  </si>
  <si>
    <t>713411142.a</t>
  </si>
  <si>
    <t>Montáž izolace tepelné potrubí pásy nebo rohožemi s Al fólií staženými Al páskou 2x, LEPENÁ na potrubí</t>
  </si>
  <si>
    <t>1398563637</t>
  </si>
  <si>
    <t>Montáž izolace tepelné potrubí a ohybů pásy nebo rohožemi  s povrchovou úpravou hliníkovou fólií připevněnými samolepící hliníkovou páskou potrubí dvouvrstvá, LEPENÁ na potrubí</t>
  </si>
  <si>
    <t>"kanalizační potrubí DN150, izolovaná část dl. (0,4+3,34) průměr 150 mm: " (2*PI*0,075*((0,4+3,34)/2,0))*7,0</t>
  </si>
  <si>
    <t>"potrubí kuchyně DN 400, izolovaná část dl. 1,2 m: " (2*PI*0,2*1,2)</t>
  </si>
  <si>
    <t>7,677*1,1 'Přepočtené koeficientem množství</t>
  </si>
  <si>
    <t>M</t>
  </si>
  <si>
    <t>27127203.a</t>
  </si>
  <si>
    <t xml:space="preserve">izolace plošná kaučuková samolepící, role, Armacell Armaflex AF-25MM/EA tl. 25 mm </t>
  </si>
  <si>
    <t>32</t>
  </si>
  <si>
    <t>-2009463363</t>
  </si>
  <si>
    <t>Poznámka k položce:_x000D_
Rezerva množství 10 % dle pol. 713 411 142 + prořez 5 %.</t>
  </si>
  <si>
    <t>"pol. 713 411 142.a, 2 vrstvy - celkem tl. 50 mm: " 7,615*2,0</t>
  </si>
  <si>
    <t>15,23*1,05 'Přepočtené koeficientem množství</t>
  </si>
  <si>
    <t>22</t>
  </si>
  <si>
    <t>998713102</t>
  </si>
  <si>
    <t>Přesun hmot tonážní pro izolace tepelné v objektech v do 12 m</t>
  </si>
  <si>
    <t>-898561510</t>
  </si>
  <si>
    <t>Přesun hmot pro izolace tepelné stanovený z hmotnosti přesunovaného materiálu vodorovná dopravní vzdálenost do 50 m v objektech výšky přes 6 m do 12 m</t>
  </si>
  <si>
    <t>23</t>
  </si>
  <si>
    <t>998713181</t>
  </si>
  <si>
    <t>Příplatek k přesunu hmot tonážní 713 prováděný bez použití mechanizace</t>
  </si>
  <si>
    <t>1929411997</t>
  </si>
  <si>
    <t>Přesun hmot pro izolace tepelné stanovený z hmotnosti přesunovaného materiálu Příplatek k cenám za přesun prováděný bez použití mechanizace pro jakoukoliv výšku objektu</t>
  </si>
  <si>
    <t>721</t>
  </si>
  <si>
    <t>Zdravotechnika - vnitřní kanalizace</t>
  </si>
  <si>
    <t>24</t>
  </si>
  <si>
    <t>721279153</t>
  </si>
  <si>
    <t>Montáž hlavice ventilační polypropylen PP DN 110 ostatní typ</t>
  </si>
  <si>
    <t>1422399253</t>
  </si>
  <si>
    <t>Ventilační hlavice montáž ventilační hlavice z polypropylenu (PP) ostatních typů DN 110</t>
  </si>
  <si>
    <t>25</t>
  </si>
  <si>
    <t>28612265</t>
  </si>
  <si>
    <t>hlavice ventilační plastová PP DN 160</t>
  </si>
  <si>
    <t>-1847686433</t>
  </si>
  <si>
    <t>762</t>
  </si>
  <si>
    <t>Konstrukce tesařské</t>
  </si>
  <si>
    <t>26</t>
  </si>
  <si>
    <t>762/001</t>
  </si>
  <si>
    <t>Pomocná nosná konstrukce z dřevěných hranolů pro montáž výlezu na střechu vč. PÚ</t>
  </si>
  <si>
    <t>-1312531216</t>
  </si>
  <si>
    <t>"pol.: 764 213 652, dva trámy dl. 1,0: " (1,0*2,0)*14,0</t>
  </si>
  <si>
    <t>27</t>
  </si>
  <si>
    <t>762341250</t>
  </si>
  <si>
    <t>Montáž bednění střech rovných a šikmých sklonu do 60° z hoblovaných prken</t>
  </si>
  <si>
    <t>479625548</t>
  </si>
  <si>
    <t>Bednění a laťování montáž bednění střech rovných a šikmých sklonu do 60° s vyřezáním otvorů z prken hoblovaných</t>
  </si>
  <si>
    <t>Poznámka k položce:_x000D_
Oprava bednění z 15 % plochy._x000D_
Rezerva množství 10 %.</t>
  </si>
  <si>
    <t>1109,634*0,15 'Přepočtené koeficientem množství</t>
  </si>
  <si>
    <t>28</t>
  </si>
  <si>
    <t>60511120</t>
  </si>
  <si>
    <t>řezivo stavební prkna prismovaná středová tl 25(32)mm dl 2-5m</t>
  </si>
  <si>
    <t>m3</t>
  </si>
  <si>
    <t>755268042</t>
  </si>
  <si>
    <t>"762 341 250 pol. montáž bednění: " 166,445*0,032*1,1</t>
  </si>
  <si>
    <t>29</t>
  </si>
  <si>
    <t>762341811</t>
  </si>
  <si>
    <t>Demontáž bednění střech z prken</t>
  </si>
  <si>
    <t>-1634602933</t>
  </si>
  <si>
    <t>Demontáž bednění a laťování  bednění střech rovných, obloukových, sklonu do 60° se všemi nadstřešními konstrukcemi z prken hrubých, hoblovaných tl. do 32 mm</t>
  </si>
  <si>
    <t>30</t>
  </si>
  <si>
    <t>762341931</t>
  </si>
  <si>
    <t>Vyřezání části bednění střech z prken tl do 32 mm plochy jednotlivě do 1 m2</t>
  </si>
  <si>
    <t>-672109475</t>
  </si>
  <si>
    <t>Vyřezání otvorů v bednění střech bez rozebrání krytiny z prken tl. do 32 mm, otvoru plochy jednotlivě do 1 m2</t>
  </si>
  <si>
    <t>Osazení výlezů na střechu</t>
  </si>
  <si>
    <t>"SO101: " 5,0*0,6*4,0</t>
  </si>
  <si>
    <t>Mezisoučet</t>
  </si>
  <si>
    <t>"SO102: " 9,0*0,6*4,0</t>
  </si>
  <si>
    <t>31</t>
  </si>
  <si>
    <t>762395000</t>
  </si>
  <si>
    <t>Spojovací prostředky krovů, bednění, laťování, nadstřešních konstrukcí</t>
  </si>
  <si>
    <t>-1084890097</t>
  </si>
  <si>
    <t>Spojovací prostředky krovů, bednění a laťování, nadstřešních konstrukcí  svory, prkna, hřebíky, pásová ocel, vruty</t>
  </si>
  <si>
    <t>"762 341 250 pol. montáž bednění: " 166,445*0,032</t>
  </si>
  <si>
    <t>998762103</t>
  </si>
  <si>
    <t>Přesun hmot tonážní pro kce tesařské v objektech v do 24 m</t>
  </si>
  <si>
    <t>508593424</t>
  </si>
  <si>
    <t>Přesun hmot pro konstrukce tesařské  stanovený z hmotnosti přesunovaného materiálu vodorovná dopravní vzdálenost do 50 m v objektech výšky přes 12 do 24 m</t>
  </si>
  <si>
    <t>33</t>
  </si>
  <si>
    <t>998762181</t>
  </si>
  <si>
    <t>Příplatek k přesunu hmot tonážní 762 prováděný bez použití mechanizace</t>
  </si>
  <si>
    <t>1018071486</t>
  </si>
  <si>
    <t>Přesun hmot pro konstrukce tesařské  stanovený z hmotnosti přesunovaného materiálu Příplatek k cenám za přesun prováděný bez použití mechanizace pro jakoukoliv výšku objektu</t>
  </si>
  <si>
    <t>764</t>
  </si>
  <si>
    <t>Konstrukce klempířské</t>
  </si>
  <si>
    <t>34</t>
  </si>
  <si>
    <t>764002801</t>
  </si>
  <si>
    <t>Demontáž závětrné lišty do suti</t>
  </si>
  <si>
    <t>-1491020562</t>
  </si>
  <si>
    <t>Demontáž klempířských konstrukcí závětrné lišty do suti</t>
  </si>
  <si>
    <t>SO101</t>
  </si>
  <si>
    <t>"štít 28,5°: " 2,0*6,79</t>
  </si>
  <si>
    <t>"střecha 18,4°: " 1,0*5,17</t>
  </si>
  <si>
    <t>SO102</t>
  </si>
  <si>
    <t>"štít 25,7°: " 2,0*7,1</t>
  </si>
  <si>
    <t>"střecha 16,1°: " 2,0*5,16</t>
  </si>
  <si>
    <t>57,47*1,1 'Přepočtené koeficientem množství</t>
  </si>
  <si>
    <t>35</t>
  </si>
  <si>
    <t>764002812</t>
  </si>
  <si>
    <t>Demontáž okapového plechu do suti v krytině skládané</t>
  </si>
  <si>
    <t>986066299</t>
  </si>
  <si>
    <t>Demontáž klempířských konstrukcí okapového plechu do suti, v krytině skládané</t>
  </si>
  <si>
    <t>33,98+12,96+20,37</t>
  </si>
  <si>
    <t>42,34+17,32+11,03+14,64</t>
  </si>
  <si>
    <t>152,64*1,1 'Přepočtené koeficientem množství</t>
  </si>
  <si>
    <t>36</t>
  </si>
  <si>
    <t>764002821</t>
  </si>
  <si>
    <t>Demontáž střešního výlezu do suti</t>
  </si>
  <si>
    <t>-1065538780</t>
  </si>
  <si>
    <t>Demontáž klempířských konstrukcí střešního výlezu do suti</t>
  </si>
  <si>
    <t>37</t>
  </si>
  <si>
    <t>764002871</t>
  </si>
  <si>
    <t>Demontáž lemování zdí do suti</t>
  </si>
  <si>
    <t>-1692195246</t>
  </si>
  <si>
    <t>Demontáž klempířských konstrukcí lemování zdí do suti</t>
  </si>
  <si>
    <t>"návaznost na SO102, 28,5°: " 6,79+3,5</t>
  </si>
  <si>
    <t>"návaznost na SO102, 18,4°: " 5,17</t>
  </si>
  <si>
    <t>"SO102: " 0,0</t>
  </si>
  <si>
    <t>15,46*1,1 'Přepočtené koeficientem množství</t>
  </si>
  <si>
    <t>38</t>
  </si>
  <si>
    <t>764002881</t>
  </si>
  <si>
    <t>Demontáž lemování střešních prostupů do suti</t>
  </si>
  <si>
    <t>1859146676</t>
  </si>
  <si>
    <t>Demontáž klempířských konstrukcí lemování střešních prostupů do suti</t>
  </si>
  <si>
    <t>"SO101, komín 2×: " 2,0*((2,0*((0,5)+0,5+(0,5))+2,0*0,85)*0,5)</t>
  </si>
  <si>
    <t>"SO101, odvětrání kuchyně (pouze výměna oplechování, trouba i hlavice stávající): " 1,5</t>
  </si>
  <si>
    <t>"SO102, komín 1×: " 1,0*((2,0*((0,5)+0,72+(0,5))+2,0*1,1)*0,5)</t>
  </si>
  <si>
    <t>9,02*1,1 'Přepočtené koeficientem množství</t>
  </si>
  <si>
    <t>39</t>
  </si>
  <si>
    <t>764003801</t>
  </si>
  <si>
    <t>Demontáž lemování trub, konzol, držáků, ventilačních nástavců a jiných kusových prvků do suti</t>
  </si>
  <si>
    <t>-1939726767</t>
  </si>
  <si>
    <t>Demontáž klempířských konstrukcí lemování trub, konzol, držáků, ventilačních nástavců a ostatních kusových prvků do suti</t>
  </si>
  <si>
    <t>"SO101, ventilační nástavce: " 1,0+1,0+1,0</t>
  </si>
  <si>
    <t>"SO101, stožár rozhlasu po drátě: " 1,0</t>
  </si>
  <si>
    <t>"SO102, anténa: " 1,0</t>
  </si>
  <si>
    <t>"SO102, ventilační nástavce: " 1,0+1,0+1,0+1,0</t>
  </si>
  <si>
    <t>40</t>
  </si>
  <si>
    <t>764004801</t>
  </si>
  <si>
    <t>Demontáž podokapního žlabu do suti</t>
  </si>
  <si>
    <t>1873982985</t>
  </si>
  <si>
    <t>Demontáž klempířských konstrukcí žlabu podokapního do suti</t>
  </si>
  <si>
    <t>"SO101: " 12,96+30,37+33,98</t>
  </si>
  <si>
    <t>"SO102: " 15,0</t>
  </si>
  <si>
    <t>92,31*1,1 'Přepočtené koeficientem množství</t>
  </si>
  <si>
    <t>41</t>
  </si>
  <si>
    <t>764004861</t>
  </si>
  <si>
    <t>Demontáž svodu do suti</t>
  </si>
  <si>
    <t>-219664719</t>
  </si>
  <si>
    <t>Demontáž klempířských konstrukcí svodu do suti</t>
  </si>
  <si>
    <t>"SO101, v délce cca 1,0 m: " 5,0*1,0</t>
  </si>
  <si>
    <t>42</t>
  </si>
  <si>
    <t>764011615</t>
  </si>
  <si>
    <t>Podkladní plech z Pz s upraveným povrchem rš 400 mm</t>
  </si>
  <si>
    <t>407491135</t>
  </si>
  <si>
    <t>Podkladní plech z pozinkovaného plechu s povrchovou úpravou rš 400 mm</t>
  </si>
  <si>
    <t>"oplechování stěn komínů: "</t>
  </si>
  <si>
    <t>"SO101, komín 2×, v. 1,0 m: " 2,0*(((2,0*0,5+2,0*0,85)/0,4)+1,0)*1,0</t>
  </si>
  <si>
    <t>"SO102, komín 1×, v. 1,0 m: " (((2,0*0,72+2,0*1,1)/0,4)+1,0)*1,0</t>
  </si>
  <si>
    <t>43</t>
  </si>
  <si>
    <t>764042419</t>
  </si>
  <si>
    <t>Strukturovaná oddělovací rohož s integrovanou pojistnou hydroizolací jakékoliv rš</t>
  </si>
  <si>
    <t>458789290</t>
  </si>
  <si>
    <t>Strukturovaná odddělovací rohož s integrovanou pojistnou hydroizolací jakékoliv rš</t>
  </si>
  <si>
    <t>44</t>
  </si>
  <si>
    <t>764111641</t>
  </si>
  <si>
    <t>Krytina střechy rovné drážkováním ze svitků z Pz plechu s povrchovou úpravou do rš 670 mm sklonu do 30°</t>
  </si>
  <si>
    <t>238705483</t>
  </si>
  <si>
    <t>Krytina ze svitků, ze šablon nebo taškových tabulí z pozinkovaného plechu s povrchovou úpravou s úpravou u okapů, prostupů a výčnělků střechy rovné drážkováním ze svitků do rš 670 mm, sklon střechy do 30°</t>
  </si>
  <si>
    <t>45</t>
  </si>
  <si>
    <t>55351102</t>
  </si>
  <si>
    <t>mříž ochranná proti ptákům Al s barevným povrchem š 125mm</t>
  </si>
  <si>
    <t>-2069732441</t>
  </si>
  <si>
    <t>46</t>
  </si>
  <si>
    <t>764203156</t>
  </si>
  <si>
    <t>Montáž sněhového zachytávače pro krytiny průběžného dvoutrubkového</t>
  </si>
  <si>
    <t>-1898597805</t>
  </si>
  <si>
    <t>Montáž oplechování střešních prvků sněhového zachytávače průbežného dvoutrubkového</t>
  </si>
  <si>
    <t>SO101, 2 řady</t>
  </si>
  <si>
    <t>"okapová hrana: " (33,98*2,0)*2,0</t>
  </si>
  <si>
    <t>SO102, 2 řady</t>
  </si>
  <si>
    <t>"okapové hrany: " (42,34*2,0)*2,0</t>
  </si>
  <si>
    <t>305,28*1,1 'Přepočtené koeficientem množství</t>
  </si>
  <si>
    <t>47</t>
  </si>
  <si>
    <t>55351067</t>
  </si>
  <si>
    <t>trubka sněholamu 28x2x3000mm pro falcované Al střechy</t>
  </si>
  <si>
    <t>-1107728988</t>
  </si>
  <si>
    <t>"pol. 764 203 156, montáž zachytávače: " 335,808</t>
  </si>
  <si>
    <t>335,808*2 'Přepočtené koeficientem množství</t>
  </si>
  <si>
    <t>48</t>
  </si>
  <si>
    <t>55351069</t>
  </si>
  <si>
    <t>svěrka trubky sněholamu dvojitá pro falcované Al střechy</t>
  </si>
  <si>
    <t>90148172</t>
  </si>
  <si>
    <t>"okapová hrana, držák max. á 1200 mm, 2 střešní roviny, 2 řady: "((33,98/1,2)+1,0)*2,0*2,0</t>
  </si>
  <si>
    <t>"okapové hrany, držák max. á 1200 mm, 2 střešní roviny, 2 řady: " ((42,34/1,2)+1,0)*2,0*2,0</t>
  </si>
  <si>
    <t>262,4*1,1 'Přepočtené koeficientem množství</t>
  </si>
  <si>
    <t>49</t>
  </si>
  <si>
    <t>765135023.a</t>
  </si>
  <si>
    <t>Montáž stoupací plošiny délky přes 1,0 m</t>
  </si>
  <si>
    <t>-1282242544</t>
  </si>
  <si>
    <t>Montáž střešních doplňků stoupací plošiny, délky přes 1 m</t>
  </si>
  <si>
    <t>50</t>
  </si>
  <si>
    <t>55351098</t>
  </si>
  <si>
    <t>plošina stoupací pro falcované i skládané Al střechy 250x1200mm</t>
  </si>
  <si>
    <t>-1389831011</t>
  </si>
  <si>
    <t>7*2 'Přepočtené koeficientem množství</t>
  </si>
  <si>
    <t>51</t>
  </si>
  <si>
    <t>55351072</t>
  </si>
  <si>
    <t>držák stoupací plošiny pro falcované i skládané hliníkové střechy</t>
  </si>
  <si>
    <t>-1057795148</t>
  </si>
  <si>
    <t>14*2 'Přepočtené koeficientem množství</t>
  </si>
  <si>
    <t>52</t>
  </si>
  <si>
    <t>764211603</t>
  </si>
  <si>
    <t>Oplechování větraného hřebene z hranatých hřebenáčů s větracím pásem z Pz s povrchovou úpravou rš 250 mm</t>
  </si>
  <si>
    <t>2109934162</t>
  </si>
  <si>
    <t>Oplechování střešních prvků z pozinkovaného plechu s povrchovou úpravou hřebene větraného v krytině ze šablon z hřebenáčů hranatých, včetně větracího pásu rš 250 mm</t>
  </si>
  <si>
    <t>100,31*1,1 'Přepočtené koeficientem množství</t>
  </si>
  <si>
    <t>53</t>
  </si>
  <si>
    <t>764212634</t>
  </si>
  <si>
    <t>Oplechování štítu závětrnou lištou z Pz s povrchovou úpravou rš 330 mm</t>
  </si>
  <si>
    <t>674970212</t>
  </si>
  <si>
    <t>Oplechování střešních prvků z pozinkovaného plechu s povrchovou úpravou štítu závětrnou lištou rš 330 mm</t>
  </si>
  <si>
    <t>54</t>
  </si>
  <si>
    <t>764212662</t>
  </si>
  <si>
    <t>Oplechování rovné okapové hrany z Pz s povrchovou úpravou rš 200 mm</t>
  </si>
  <si>
    <t>1761537787</t>
  </si>
  <si>
    <t>Oplechování střešních prvků z pozinkovaného plechu s povrchovou úpravou okapu okapovým plechem střechy rovné rš 200 mm</t>
  </si>
  <si>
    <t>55</t>
  </si>
  <si>
    <t>764213652</t>
  </si>
  <si>
    <t>Střešní výlez pro krytinu skládanou nebo plechovou z Pz s povrchovou úpravou</t>
  </si>
  <si>
    <t>1234164194</t>
  </si>
  <si>
    <t>Oplechování střešních prvků z pozinkovaného plechu s povrchovou úpravou střešní výlez rozměru 600 x 600 mm, střechy s krytinou skládanou nebo plechovou</t>
  </si>
  <si>
    <t>"SO101: " 5,0</t>
  </si>
  <si>
    <t>"SO102: " 9,0</t>
  </si>
  <si>
    <t>56</t>
  </si>
  <si>
    <t>764311614</t>
  </si>
  <si>
    <t>Lemování rovných zdí střech s krytinou skládanou z Pz s povrchovou úpravou rš 330 mm</t>
  </si>
  <si>
    <t>-142670199</t>
  </si>
  <si>
    <t>Lemování zdí z pozinkovaného plechu s povrchovou úpravou boční nebo horní rovné, střech s krytinou skládanou mimo prejzovou rš 330 mm</t>
  </si>
  <si>
    <t>57</t>
  </si>
  <si>
    <t>764312662</t>
  </si>
  <si>
    <t>Příplatek za kotvení lemování zdí z Pz s povrchovou úpravou do zatepleného podkladu</t>
  </si>
  <si>
    <t>711253694</t>
  </si>
  <si>
    <t>Lemování zdí z pozinkovaného plechu s povrchovou úpravou spodní s formováním do tvaru krytiny Příplatek k cenám za kotvení do zatepleného podkladu</t>
  </si>
  <si>
    <t>58</t>
  </si>
  <si>
    <t>764314612</t>
  </si>
  <si>
    <t>Lemování prostupů střech s krytinou skládanou nebo plechovou bez lišty z Pz s povrchovou úpravou</t>
  </si>
  <si>
    <t>581149926</t>
  </si>
  <si>
    <t>Lemování prostupů z pozinkovaného plechu s povrchovou úpravou bez lišty, střech s krytinou skládanou nebo z plechu</t>
  </si>
  <si>
    <t>viz 764 002 881</t>
  </si>
  <si>
    <t>"SO101, komín 2×, v. 1,0 m: " 2,0*((2,0*0,5+2,0*0,85)*1,0)</t>
  </si>
  <si>
    <t>"SO102, komín 1×, v. 1,0 m: " 1,0*((2,0*0,72+2,0*1,1)*1,0)</t>
  </si>
  <si>
    <t>18,06*1,1 'Přepočtené koeficientem množství</t>
  </si>
  <si>
    <t>59</t>
  </si>
  <si>
    <t>764315621</t>
  </si>
  <si>
    <t>Lemování trub, konzol,držáků z Pz s povrch úpravou střech s krytinou skládanou D do 75 mm</t>
  </si>
  <si>
    <t>-122436114</t>
  </si>
  <si>
    <t>Lemování trub, konzol, držáků a ostatních kusových prvků z pozinkovaného plechu s povrchovou úpravou střech s krytinou skládanou mimo prejzovou nebo z plechu, průměr do 75 mm</t>
  </si>
  <si>
    <t>"SO101: " 0,0</t>
  </si>
  <si>
    <t>60</t>
  </si>
  <si>
    <t>764315xxx/001</t>
  </si>
  <si>
    <t>D+M prostup (průchodka) pro anténu průměr 12 - 90 mm dle krytiny</t>
  </si>
  <si>
    <t>-1550567678</t>
  </si>
  <si>
    <t>61</t>
  </si>
  <si>
    <t>764316623</t>
  </si>
  <si>
    <t>Lemování ventilačních nástavců z Pz s povrch úpravou na skládané krytině D do 150 mm</t>
  </si>
  <si>
    <t>-1101300115</t>
  </si>
  <si>
    <t>Lemování ventilačních nástavců z pozinkovaného plechu s povrchovou úpravou výšky do 1000 mm, se stříškou střech s krytinou skládanou mimo prejzovou nebo z plechu, průměru přes 100 do 150 mm</t>
  </si>
  <si>
    <t>Poznámka k položce:_x000D_
Popřípadě systémová tvarovka.</t>
  </si>
  <si>
    <t>"SO101: " 1,0+1,0+1,0</t>
  </si>
  <si>
    <t>"SO102: " 1,0+1,0+1,0+1,0</t>
  </si>
  <si>
    <t>764511602</t>
  </si>
  <si>
    <t>Žlab podokapní půlkruhový z Pz s povrchovou úpravou rš 330 mm</t>
  </si>
  <si>
    <t>-1579238264</t>
  </si>
  <si>
    <t>Žlab podokapní z pozinkovaného plechu s povrchovou úpravou včetně háků a čel půlkruhový rš 330 mm</t>
  </si>
  <si>
    <t>63</t>
  </si>
  <si>
    <t>55350125.a</t>
  </si>
  <si>
    <t>hák žlabový Pz barvený 150mm dl 350mm</t>
  </si>
  <si>
    <t>843147519</t>
  </si>
  <si>
    <t>Poznámka k položce:_x000D_
Výměna háků mimo úseky, kde se vyměnuje kompletně žlab.</t>
  </si>
  <si>
    <t>"délka opaků, hák á 1,0 m, výměna 10 %: " ((((33,98+42,34)/1,0)+1,0)*2,0)*0,1</t>
  </si>
  <si>
    <t>"zaokrouhlení: " 16,0-15,464</t>
  </si>
  <si>
    <t>64</t>
  </si>
  <si>
    <t>764518622</t>
  </si>
  <si>
    <t>Svody kruhové včetně objímek, kolen, odskoků z Pz s povrchovou úpravou průměru 100 mm</t>
  </si>
  <si>
    <t>-1550878658</t>
  </si>
  <si>
    <t>Svod z pozinkovaného plechu s upraveným povrchem včetně objímek, kolen a odskoků kruhový, průměru 100 mm</t>
  </si>
  <si>
    <t>65</t>
  </si>
  <si>
    <t>998764103</t>
  </si>
  <si>
    <t>Přesun hmot tonážní pro konstrukce klempířské v objektech v do 24 m</t>
  </si>
  <si>
    <t>1945135477</t>
  </si>
  <si>
    <t>Přesun hmot pro konstrukce klempířské stanovený z hmotnosti přesunovaného materiálu vodorovná dopravní vzdálenost do 50 m v objektech výšky přes 12 do 24 m</t>
  </si>
  <si>
    <t>66</t>
  </si>
  <si>
    <t>998764181</t>
  </si>
  <si>
    <t>Příplatek k přesunu hmot tonážní 764 prováděný bez použití mechanizace</t>
  </si>
  <si>
    <t>309644187</t>
  </si>
  <si>
    <t>Přesun hmot pro konstrukce klempířské stanovený z hmotnosti přesunovaného materiálu Příplatek k cenám za přesun prováděný bez použití mechanizace pro jakoukoliv výšku objektu</t>
  </si>
  <si>
    <t>765</t>
  </si>
  <si>
    <t>Krytina skládaná</t>
  </si>
  <si>
    <t>67</t>
  </si>
  <si>
    <t>765131803</t>
  </si>
  <si>
    <t>Demontáž azbestocementové skládané krytiny sklonu do 30° do suti</t>
  </si>
  <si>
    <t>-449179994</t>
  </si>
  <si>
    <t>Demontáž azbestocementové krytiny skládané sklonu do 30° do suti</t>
  </si>
  <si>
    <t>Poznámka k položce:_x000D_
Rezerva množství 10 %._x000D_
Likvidace azbestových výrobků bude prováděna v rozsahu (ne vše je samostatně položkováno, avšak dodán bude celý rozsah):_x000D_
- Zpracování hlášení prací s azbestem dle zák. 258/2000 Sb. a vyhl. 432/2003 Sb. a jeho předložení k posouzení orgánu ochrany veřejného zdraví (hygienická stanice)._x000D_
- Vytvoření kontrolovaného pásma pro realizaci prací a jeho provoz._x000D_
- Ošetření azbestových materiálů encapsulanty._x000D_
- Demontáž azbestu._x000D_
- Zabalení odpadu, jeho označení dle legislativních předpisů._x000D_
- Odvoz a uložení vzniklých odpadů na oprávněné skládce.</t>
  </si>
  <si>
    <t>"sklon 28,5°:" (6,79*(20,37+33,98))+(3,5*12,96)</t>
  </si>
  <si>
    <t>"sklon 18,4°:" (5,17*12,96)</t>
  </si>
  <si>
    <t>"sklon 16,1°: " (5,16*11,03)</t>
  </si>
  <si>
    <t>"sklon 25,7°: " (7,1*(14,64+17,32+42,34))+(3,97*11,03)</t>
  </si>
  <si>
    <t>68</t>
  </si>
  <si>
    <t>765131xxx/001</t>
  </si>
  <si>
    <t>Fixační postřik encapsulanty</t>
  </si>
  <si>
    <t>337627529</t>
  </si>
  <si>
    <t>69</t>
  </si>
  <si>
    <t>765131823</t>
  </si>
  <si>
    <t>Demontáž hřebene nebo nároží z hřebenáčů azbestocementové skládané krytiny sklonu do 30° do suti</t>
  </si>
  <si>
    <t>-843512496</t>
  </si>
  <si>
    <t>Demontáž azbestocementové krytiny skládané sklonu do 30° hřebene nebo nároží z hřebenáčů do suti</t>
  </si>
  <si>
    <t>33,98+12,96</t>
  </si>
  <si>
    <t>42,34+11,03</t>
  </si>
  <si>
    <t>70</t>
  </si>
  <si>
    <t>765192001</t>
  </si>
  <si>
    <t>Nouzové (provizorní) zakrytí střechy plachtou</t>
  </si>
  <si>
    <t>781190151</t>
  </si>
  <si>
    <t>Nouzové zakrytí střechy plachtou</t>
  </si>
  <si>
    <t>Poznámka k položce:_x000D_
Rezerva množství 20 % na překryvy._x000D_
Denní záběry rozebrání střešní krytiny, tj. co se za den rozebere, to se zakryje novou krytinou (pojistnou hydroizolací). Plachta na provizorní zákryt, pojištění detailů apod. Skutečné množství dle TDs.</t>
  </si>
  <si>
    <t>"pol. 765 131 803: " 1220,597</t>
  </si>
  <si>
    <t>1220,597*1,2 'Přepočtené koeficientem množství</t>
  </si>
  <si>
    <t>766</t>
  </si>
  <si>
    <t>Konstrukce truhlářské</t>
  </si>
  <si>
    <t>71</t>
  </si>
  <si>
    <t>766231113.a</t>
  </si>
  <si>
    <t>Montáž stropních dvířek zateplených bez vybudování otvoru a přístupu do půdního prostoru</t>
  </si>
  <si>
    <t>-1634220590</t>
  </si>
  <si>
    <t>Poznámka k položce:_x000D_
Kompletní provedení včetně kotvící konstrukce ve stropě.</t>
  </si>
  <si>
    <t>72</t>
  </si>
  <si>
    <t>61233174.a</t>
  </si>
  <si>
    <t>uzávěr prostupový protipožární s víkem s protipožární,protihlukovou a zateplovací vložkou</t>
  </si>
  <si>
    <t>-1561950747</t>
  </si>
  <si>
    <t>Poznámka k položce:_x000D_
Obdobný typ jako Fakro pokrovní dvířka DWF s U=0,64 W/m2K. Otvor 600x800 mm. Vodorovné umístění ve stropě.</t>
  </si>
  <si>
    <t>73</t>
  </si>
  <si>
    <t>766421821</t>
  </si>
  <si>
    <t>Demontáž truhlářského obložení podhledů z palubek</t>
  </si>
  <si>
    <t>109492672</t>
  </si>
  <si>
    <t>Demontáž obložení podhledů  palubkami</t>
  </si>
  <si>
    <t>SO101, š. 400 m, čelo v. 150 mm</t>
  </si>
  <si>
    <t>"okapová hrana: " (33,98*2,0)*(0,4+0,15)</t>
  </si>
  <si>
    <t>"štítové hrany 2 kusy+1,0 kus: " (6,79*2,0+5,17)*(0,4+0,15)</t>
  </si>
  <si>
    <t>SO102, š. 400 mm, čelo v. 150 mm</t>
  </si>
  <si>
    <t>"okapové hrany: " (42,34*2,0)*(0,4+0,15)</t>
  </si>
  <si>
    <t>"štítové hrany 4 kusy+2,0 kusy: " (7,1*4,0+5,16*2,0)*(0,4+0,15)</t>
  </si>
  <si>
    <t>115,561*1,1 'Přepočtené koeficientem množství</t>
  </si>
  <si>
    <t>74</t>
  </si>
  <si>
    <t>766421822</t>
  </si>
  <si>
    <t>Demontáž truhlářského obložení podhledů podkladových roštů</t>
  </si>
  <si>
    <t>862451257</t>
  </si>
  <si>
    <t>Demontáž obložení podhledů  podkladových roštů</t>
  </si>
  <si>
    <t>75</t>
  </si>
  <si>
    <t>766422231</t>
  </si>
  <si>
    <t>Montáž obložení podhledů jednoduchých panely dýhovanými do 0,60 m2</t>
  </si>
  <si>
    <t>-1288690078</t>
  </si>
  <si>
    <t>Montáž obložení podhledů  jednoduchých panely obkladovými dýhovanými, plochy do 0,60 m2</t>
  </si>
  <si>
    <t>76</t>
  </si>
  <si>
    <t>59590737</t>
  </si>
  <si>
    <t>deska cementotřísková bez povrchové úpravy tl 12mm</t>
  </si>
  <si>
    <t>128</t>
  </si>
  <si>
    <t>2096771878</t>
  </si>
  <si>
    <t>Poznámka k položce:_x000D_
Rezerva množství 10 % dle pol. 766 422 231 + prořez 20 %.</t>
  </si>
  <si>
    <t>"pol. 766 421 821: " 127,117</t>
  </si>
  <si>
    <t>127,117*1,2 'Přepočtené koeficientem množství</t>
  </si>
  <si>
    <t>77</t>
  </si>
  <si>
    <t>766427112</t>
  </si>
  <si>
    <t>Montáž obložení podhledů podkladového roštu</t>
  </si>
  <si>
    <t>-1330033023</t>
  </si>
  <si>
    <t>Montáž obložení podhledů  rošt podkladový</t>
  </si>
  <si>
    <t>SO101, á 600 mmm</t>
  </si>
  <si>
    <t>"okapová hrana: " (((33,98/0,6)+1,0)*(0,3+0,4+0,15))*2,0</t>
  </si>
  <si>
    <t>"štítové hrany: " (((6,79/0,6)+1,0)*(0,3+0,4+0,15))*2,0</t>
  </si>
  <si>
    <t>"štítové hrany: " ((5,17/0,6)+1,0)*(0,3+0,4+0,15)</t>
  </si>
  <si>
    <t>SO102, á 600 mm</t>
  </si>
  <si>
    <t>"okapové hrany: " (((42,34/0,6)+1,0)*(0,3+0,4+0,15))*2,0</t>
  </si>
  <si>
    <t>"štítové hrany: " (((7,1/0,6)+1,0)*(0,3+0,4+0,15))*4,0</t>
  </si>
  <si>
    <t>"štítové hrany: " (((5,16/0,6)+1,0)*(0,3+0,4+0,15))*2,0</t>
  </si>
  <si>
    <t>308,705*1,1 'Přepočtené koeficientem množství</t>
  </si>
  <si>
    <t>78</t>
  </si>
  <si>
    <t>60514114</t>
  </si>
  <si>
    <t>řezivo jehličnaté lať impregnovaná dl 4 m</t>
  </si>
  <si>
    <t>835067747</t>
  </si>
  <si>
    <t>Poznámka k položce:_x000D_
Rezerva množství 10 % dle pol. 766 427 112 + prořez 20 %.</t>
  </si>
  <si>
    <t>"pol. 766 427 112 podkladový rošt: " 0,04*0,06*339,576</t>
  </si>
  <si>
    <t>0,815*1,2 'Přepočtené koeficientem množství</t>
  </si>
  <si>
    <t>79</t>
  </si>
  <si>
    <t>998766103</t>
  </si>
  <si>
    <t>Přesun hmot tonážní pro konstrukce truhlářské v objektech v do 24 m</t>
  </si>
  <si>
    <t>1195949750</t>
  </si>
  <si>
    <t>Přesun hmot pro konstrukce truhlářské stanovený z hmotnosti přesunovaného materiálu vodorovná dopravní vzdálenost do 50 m v objektech výšky přes 12 do 24 m</t>
  </si>
  <si>
    <t>80</t>
  </si>
  <si>
    <t>998766181</t>
  </si>
  <si>
    <t>Příplatek k přesunu hmot tonážní 766 prováděný bez použití mechanizace</t>
  </si>
  <si>
    <t>587771474</t>
  </si>
  <si>
    <t>Přesun hmot pro konstrukce truhlářské stanovený z hmotnosti přesunovaného materiálu Příplatek k ceně za přesun prováděný bez použití mechanizace pro jakoukoliv výšku objektu</t>
  </si>
  <si>
    <t>767</t>
  </si>
  <si>
    <t>Konstrukce zámečnické</t>
  </si>
  <si>
    <t>81</t>
  </si>
  <si>
    <t>767861010</t>
  </si>
  <si>
    <t>Montáž vnitřních kovových žebříků přímých délky do 5 m kotvených do zdiva</t>
  </si>
  <si>
    <t>-1295713109</t>
  </si>
  <si>
    <t>Montáž vnitřních kovových žebříků přímých délky přes 2 do 5 m, ukotvených do zdiva</t>
  </si>
  <si>
    <t>82</t>
  </si>
  <si>
    <t>44983021</t>
  </si>
  <si>
    <t>žebřík výstupový jednoduchý přímý z eloxovaného hliníku dl 4m</t>
  </si>
  <si>
    <t>-1795344350</t>
  </si>
  <si>
    <t>83</t>
  </si>
  <si>
    <t>767995112.a</t>
  </si>
  <si>
    <t>Montáž atypických zámečnických konstrukcí hmotnosti do 10 kg</t>
  </si>
  <si>
    <t>93056302</t>
  </si>
  <si>
    <t>Montáž ostatních atypických zámečnických konstrukcí  hmotnosti přes 5 do 10 kg</t>
  </si>
  <si>
    <t>Poznámka k položce:_x000D_
Zpětná montáž antény vč. zprovoznění.</t>
  </si>
  <si>
    <t>84</t>
  </si>
  <si>
    <t>767995112.b</t>
  </si>
  <si>
    <t>nová anténa dle stávající, rezerva v případě nutnosti její kompletní výměny z důvodu poškození, v. 4,5 m</t>
  </si>
  <si>
    <t>-292830500</t>
  </si>
  <si>
    <t>Poznámka k položce:_x000D_
Kompletní provedení včetně kotvení do nosné konstrukce, vrácení všech komunikačních prvků, propojení a oživení tak, aby plnila stávající účel v plném rozsahu a byla plně funkční.</t>
  </si>
  <si>
    <t>85</t>
  </si>
  <si>
    <t>767996801.a</t>
  </si>
  <si>
    <t>Demontáž atypických zámečnických konstrukcí rozebráním hmotnosti jednotlivých dílů do 50 kg</t>
  </si>
  <si>
    <t>1810238351</t>
  </si>
  <si>
    <t>Demontáž ostatních zámečnických konstrukcí  o hmotnosti jednotlivých dílů rozebráním do 50 kg</t>
  </si>
  <si>
    <t>Poznámka k položce:_x000D_
Demontáž antény pro opětovné použití</t>
  </si>
  <si>
    <t>86</t>
  </si>
  <si>
    <t>767996801.b</t>
  </si>
  <si>
    <t>354026306</t>
  </si>
  <si>
    <t>"demontáž sloupku rozhlasu do suti: " 1,0</t>
  </si>
  <si>
    <t>783</t>
  </si>
  <si>
    <t>Dokončovací práce - nátěry</t>
  </si>
  <si>
    <t>87</t>
  </si>
  <si>
    <t>783201403</t>
  </si>
  <si>
    <t>Oprášení tesařských konstrukcí před provedením nátěru</t>
  </si>
  <si>
    <t>-1712421631</t>
  </si>
  <si>
    <t>Příprava podkladu tesařských konstrukcí před provedením nátěru oprášení</t>
  </si>
  <si>
    <t>88</t>
  </si>
  <si>
    <t>783214101</t>
  </si>
  <si>
    <t>Základní jednonásobný syntetický nátěr tesařských konstrukcí</t>
  </si>
  <si>
    <t>-1427027185</t>
  </si>
  <si>
    <t>Základní nátěr tesařských konstrukcí jednonásobný syntetický</t>
  </si>
  <si>
    <t>89</t>
  </si>
  <si>
    <t>783217101</t>
  </si>
  <si>
    <t>Krycí jednonásobný syntetický nátěr tesařských konstrukcí</t>
  </si>
  <si>
    <t>-815095202</t>
  </si>
  <si>
    <t>Krycí nátěr tesařských konstrukcí jednonásobný syntetický</t>
  </si>
  <si>
    <t>90</t>
  </si>
  <si>
    <t>783218111</t>
  </si>
  <si>
    <t>Lazurovací dvojnásobný syntetický nátěr tesařských konstrukcí</t>
  </si>
  <si>
    <t>1073595078</t>
  </si>
  <si>
    <t>Lazurovací nátěr tesařských konstrukcí dvojnásobný syntetický</t>
  </si>
  <si>
    <t>VRN</t>
  </si>
  <si>
    <t>Vedlejší rozpočtové náklady</t>
  </si>
  <si>
    <t>VRN1</t>
  </si>
  <si>
    <t>Průzkumné, geodetické a projektové práce</t>
  </si>
  <si>
    <t>91</t>
  </si>
  <si>
    <t>011414000.a</t>
  </si>
  <si>
    <t>Průzkum výskytu odpadu - zkouška na ověření výskytu azbestu</t>
  </si>
  <si>
    <t>1024</t>
  </si>
  <si>
    <t>-352631853</t>
  </si>
  <si>
    <t>92</t>
  </si>
  <si>
    <t>013254000</t>
  </si>
  <si>
    <t>Dokumentace skutečného provedení stavby</t>
  </si>
  <si>
    <t>…</t>
  </si>
  <si>
    <t>-535918056</t>
  </si>
  <si>
    <t>Poznámka k položce:_x000D_
SO101, SO102, SO103.</t>
  </si>
  <si>
    <t>93</t>
  </si>
  <si>
    <t>013294000</t>
  </si>
  <si>
    <t>Ostatní dokumentace</t>
  </si>
  <si>
    <t>375214871</t>
  </si>
  <si>
    <t>Poznámka k položce:_x000D_
Výrobní dokumentace pro schválení AD._x000D_
SO101, SO102, SO103.</t>
  </si>
  <si>
    <t>VRN3</t>
  </si>
  <si>
    <t>Zařízení staveniště</t>
  </si>
  <si>
    <t>94</t>
  </si>
  <si>
    <t>030001000</t>
  </si>
  <si>
    <t>1618866750</t>
  </si>
  <si>
    <t>Poznámka k položce:_x000D_
Zbudování, údržba, demontáž a likvidace vč. WC, průběžného a finálního úklidu atd._x000D_
SO101, SO102, SO103.</t>
  </si>
  <si>
    <t>95</t>
  </si>
  <si>
    <t>033203000</t>
  </si>
  <si>
    <t>Energie pro zařízení staveniště</t>
  </si>
  <si>
    <t>-470069461</t>
  </si>
  <si>
    <t>Poznámka k položce:_x000D_
SO101, SO102, SO103.¨_x000D_
Připojení přes stavební rozvaděč zhotovitele s podružným měřením.</t>
  </si>
  <si>
    <t>96</t>
  </si>
  <si>
    <t>034103000</t>
  </si>
  <si>
    <t>Oplocení staveniště</t>
  </si>
  <si>
    <t>-181647690</t>
  </si>
  <si>
    <t>VRN4</t>
  </si>
  <si>
    <t>Inženýrská činnost</t>
  </si>
  <si>
    <t>VRN7</t>
  </si>
  <si>
    <t>Provozní vlivy</t>
  </si>
  <si>
    <t>97</t>
  </si>
  <si>
    <t>075603000.a</t>
  </si>
  <si>
    <t>Jiná ochranná pásma - kontrolované pásmo</t>
  </si>
  <si>
    <t>1891488453</t>
  </si>
  <si>
    <t>Poznámka k položce:_x000D_
Vytvoření kontrolovaného pásma pro realizaci prací a jeho provoz. Likvidace azbestu.</t>
  </si>
  <si>
    <t>02.01 - SO101 a SO102 - elektroinstalace</t>
  </si>
  <si>
    <t>M - Práce a dodávky M</t>
  </si>
  <si>
    <t xml:space="preserve">    21-M - Elektromontáže</t>
  </si>
  <si>
    <t xml:space="preserve">    65-M - Elektroinstalace</t>
  </si>
  <si>
    <t>Práce a dodávky M</t>
  </si>
  <si>
    <t>21-M</t>
  </si>
  <si>
    <t>Elektromontáže</t>
  </si>
  <si>
    <t>210220101.RU2</t>
  </si>
  <si>
    <t>Vodiče svodové FeZn D do 10,Al 10,Cu 8 +podpěry, včetně dodávky drátu AlMgSi T/4 8 mm + podpěry</t>
  </si>
  <si>
    <t>-1314546975</t>
  </si>
  <si>
    <t>"SO101: " 120,0</t>
  </si>
  <si>
    <t>"SO102: " 160,0</t>
  </si>
  <si>
    <t>210220431.R00</t>
  </si>
  <si>
    <t>Tvarování montážního dílu jímače, ochr.trubky,úhel</t>
  </si>
  <si>
    <t>1436441961</t>
  </si>
  <si>
    <t>"SO101: " 20,0</t>
  </si>
  <si>
    <t>"SO102: " 30,0</t>
  </si>
  <si>
    <t>210220301.RT1</t>
  </si>
  <si>
    <t>Svorka hromosvodová do 2 šroubů /SS, SZ, SO/, včetně dodávky svorky SO</t>
  </si>
  <si>
    <t>-253436329</t>
  </si>
  <si>
    <t>"SO101: " 4,0</t>
  </si>
  <si>
    <t>"SO102: " 5,0</t>
  </si>
  <si>
    <t>210220301.RT2</t>
  </si>
  <si>
    <t>Svorka hromosvodová do 2 šroubů /SS, SZ, SO/, včetně dodávky svorky SS</t>
  </si>
  <si>
    <t>1302719856</t>
  </si>
  <si>
    <t>"SO101: " 60,0</t>
  </si>
  <si>
    <t>"SO102: " 80,0</t>
  </si>
  <si>
    <t>210220301.RT3</t>
  </si>
  <si>
    <t>Svorka hromosvodová do 2 šroubů /SS, SZ, SO/, včetně dodávky svorky SZ</t>
  </si>
  <si>
    <t>-806916514</t>
  </si>
  <si>
    <t>210220401.RT1</t>
  </si>
  <si>
    <t>Označení svodu štítky, smaltované, umělá hmota, včetně dodávky štítku</t>
  </si>
  <si>
    <t>-1111521168</t>
  </si>
  <si>
    <t>21-M/001</t>
  </si>
  <si>
    <t>Revize bleskosvodu</t>
  </si>
  <si>
    <t>1029394139</t>
  </si>
  <si>
    <t>"SO101: " 1,0</t>
  </si>
  <si>
    <t>"SO102: " 1,0</t>
  </si>
  <si>
    <t>21-M/002</t>
  </si>
  <si>
    <t>Lešení a plošiny</t>
  </si>
  <si>
    <t>-867539414</t>
  </si>
  <si>
    <t>Poznámka k položce:_x000D_
Součástí stavebního rozpočtu.</t>
  </si>
  <si>
    <t>21-M/003</t>
  </si>
  <si>
    <t>Mimostaveništní doprava</t>
  </si>
  <si>
    <t>595325836</t>
  </si>
  <si>
    <t>21-M/004</t>
  </si>
  <si>
    <t>Úklid a likvidace odpadu</t>
  </si>
  <si>
    <t>-615115339</t>
  </si>
  <si>
    <t>21-M/005</t>
  </si>
  <si>
    <t>Izolační podpěra vedení pro stořár STA, vč. montáže</t>
  </si>
  <si>
    <t>1748922539</t>
  </si>
  <si>
    <t>"SO102: " 4,0</t>
  </si>
  <si>
    <t>210220421.R00</t>
  </si>
  <si>
    <t>Jiskřiště - sestavení a montáž + dodávka</t>
  </si>
  <si>
    <t>-41009565</t>
  </si>
  <si>
    <t>65-M</t>
  </si>
  <si>
    <t>Elektroinstalace</t>
  </si>
  <si>
    <t>650811112.R00</t>
  </si>
  <si>
    <t>Demontáž vodiče svodového do D 10 mm vč. podpěr</t>
  </si>
  <si>
    <t>1010016597</t>
  </si>
  <si>
    <t>03.01 - SO03 - stavební úpravy</t>
  </si>
  <si>
    <t>725097049</t>
  </si>
  <si>
    <t>"pol. 764 002 871: " 11,572*0,2</t>
  </si>
  <si>
    <t>2,314*1,1 'Přepočtené koeficientem množství</t>
  </si>
  <si>
    <t>-542077265</t>
  </si>
  <si>
    <t>"SO103, v. 10 m: " (4,67*10,0*2,0)</t>
  </si>
  <si>
    <t>"SO103 návaznost na štíš SO102, v. 2,8 m: " 3,0*2,8</t>
  </si>
  <si>
    <t>-403306328</t>
  </si>
  <si>
    <t>101,8*60 'Přepočtené koeficientem množství</t>
  </si>
  <si>
    <t>-18232691</t>
  </si>
  <si>
    <t>-1814701889</t>
  </si>
  <si>
    <t>"SO103: " (4,67*2,0)</t>
  </si>
  <si>
    <t>-723392184</t>
  </si>
  <si>
    <t>Poznámka k položce:_x000D_
15</t>
  </si>
  <si>
    <t>9,34*60 'Přepočtené koeficientem množství</t>
  </si>
  <si>
    <t>-1709267726</t>
  </si>
  <si>
    <t>59935611</t>
  </si>
  <si>
    <t>-1406222231</t>
  </si>
  <si>
    <t>1344451642</t>
  </si>
  <si>
    <t>-1248634422</t>
  </si>
  <si>
    <t>0,869*30 'Přepočtené koeficientem množství</t>
  </si>
  <si>
    <t>1479922053</t>
  </si>
  <si>
    <t>Poznámka k položce:_x000D_
Oddíl 764, 767._x000D_
V konkrétním případě rozhoduje podíl vláknocementu ve směsi ostatních stavebních odpadů: 762, 765.</t>
  </si>
  <si>
    <t>1178741741</t>
  </si>
  <si>
    <t>Poznámka k položce:_x000D_
Oddíl 766, 762.</t>
  </si>
  <si>
    <t>1548656617</t>
  </si>
  <si>
    <t>24,284*1,1 'Přepočtené koeficientem množství</t>
  </si>
  <si>
    <t>-877416264</t>
  </si>
  <si>
    <t>24,284*0,15 'Přepočtené koeficientem množství</t>
  </si>
  <si>
    <t>-1539721577</t>
  </si>
  <si>
    <t>"762 341 250 pol. montáž bednění: " 3,643*0,032*1,1</t>
  </si>
  <si>
    <t>-1478279347</t>
  </si>
  <si>
    <t>1987777351</t>
  </si>
  <si>
    <t>"762 341 250 pol. montáž bednění: " 3,643*0,032</t>
  </si>
  <si>
    <t>-867509656</t>
  </si>
  <si>
    <t>1254665834</t>
  </si>
  <si>
    <t>-494777097</t>
  </si>
  <si>
    <t>SO103</t>
  </si>
  <si>
    <t>4,67*2,0</t>
  </si>
  <si>
    <t>9,34*1,1 'Přepočtené koeficientem množství</t>
  </si>
  <si>
    <t>-884237073</t>
  </si>
  <si>
    <t>"návaznost na SO101, 29°: " 2,63*2,0</t>
  </si>
  <si>
    <t xml:space="preserve">"návaznost na sportovní halu, 29°: " 2,63*2,0 </t>
  </si>
  <si>
    <t>10,52*1,1 'Přepočtené koeficientem množství</t>
  </si>
  <si>
    <t>1549994739</t>
  </si>
  <si>
    <t>-973687017</t>
  </si>
  <si>
    <t>1947543183</t>
  </si>
  <si>
    <t>-1624125560</t>
  </si>
  <si>
    <t>SO101, 1 řada</t>
  </si>
  <si>
    <t>"okapová hrana: " (4,67*1,0)*2,0</t>
  </si>
  <si>
    <t>-350147505</t>
  </si>
  <si>
    <t>"pol. 764 203 156, montáž zachytávače: " 10,274</t>
  </si>
  <si>
    <t>10,274*2 'Přepočtené koeficientem množství</t>
  </si>
  <si>
    <t>1782752689</t>
  </si>
  <si>
    <t>SO103, 1 řada</t>
  </si>
  <si>
    <t>"okapová hrana, držák max. á 1200 mm, 2 střešní roviny, 1 řada: "((4,67/1,2)+1,0)*2,0*1,0</t>
  </si>
  <si>
    <t>9,783*1,1 'Přepočtené koeficientem množství</t>
  </si>
  <si>
    <t>-1827181358</t>
  </si>
  <si>
    <t>4,67*1,1 'Přepočtené koeficientem množství</t>
  </si>
  <si>
    <t>114684889</t>
  </si>
  <si>
    <t>-1697358683</t>
  </si>
  <si>
    <t>2111768011</t>
  </si>
  <si>
    <t>1140808637</t>
  </si>
  <si>
    <t>1474196152</t>
  </si>
  <si>
    <t>765131801</t>
  </si>
  <si>
    <t>Demontáž vláknocementové skládané krytiny sklonu do 30° do suti</t>
  </si>
  <si>
    <t>1883049862</t>
  </si>
  <si>
    <t>Demontáž vláknocementové krytiny skládané  sklonu do 30° do suti</t>
  </si>
  <si>
    <t>"sklon 29°: " 2,6*4,67*2,0</t>
  </si>
  <si>
    <t>765131821</t>
  </si>
  <si>
    <t>Demontáž hřebene nebo nároží z hřebenáčů vláknocementové skládané krytiny sklonu do 30° do suti</t>
  </si>
  <si>
    <t>1429046468</t>
  </si>
  <si>
    <t>Demontáž vláknocementové krytiny skládané  sklonu do 30° hřebene nebo nároží z hřebenáčů do suti</t>
  </si>
  <si>
    <t>4,67</t>
  </si>
  <si>
    <t>169527803</t>
  </si>
  <si>
    <t>Poznámka k položce:_x000D_
Rezerva množství 20 % na překryvy.</t>
  </si>
  <si>
    <t>"pol. 765 131 803: " 26,712</t>
  </si>
  <si>
    <t>26,712*1,2 'Přepočtené koeficientem množství</t>
  </si>
  <si>
    <t>975075812</t>
  </si>
  <si>
    <t>SO103, š. 600 m</t>
  </si>
  <si>
    <t>"okapová hrana: " (4,67*2,0)*0,6</t>
  </si>
  <si>
    <t>5,604*1,1 'Přepočtené koeficientem množství</t>
  </si>
  <si>
    <t>1814470599</t>
  </si>
  <si>
    <t>-2047871175</t>
  </si>
  <si>
    <t>-1468516783</t>
  </si>
  <si>
    <t>"pol. 766 421 821: " 6,164</t>
  </si>
  <si>
    <t>6,164*1,2 'Přepočtené koeficientem množství</t>
  </si>
  <si>
    <t>-2073186283</t>
  </si>
  <si>
    <t>SO103, á 600 mmm</t>
  </si>
  <si>
    <t>"okapová hrana: " (((4,67/0,6)+1,0)*(0,3+0,6))*2,0</t>
  </si>
  <si>
    <t>15,81*1,1 'Přepočtené koeficientem množství</t>
  </si>
  <si>
    <t>1128563956</t>
  </si>
  <si>
    <t>"pol. 766 427 112 podkladový rošt: " 0,04*0,06*17,391</t>
  </si>
  <si>
    <t>0,042*1,2 'Přepočtené koeficientem množství</t>
  </si>
  <si>
    <t>1234430076</t>
  </si>
  <si>
    <t>2108544578</t>
  </si>
  <si>
    <t>-200996321</t>
  </si>
  <si>
    <t>-1316588661</t>
  </si>
  <si>
    <t>292019642</t>
  </si>
  <si>
    <t>-2141875487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</si>
</sst>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A7DC68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4" fontId="25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0" fontId="23" fillId="6" borderId="22" xfId="0" applyFont="1" applyFill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8" fillId="0" borderId="0" xfId="0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9" fillId="0" borderId="22" xfId="0" applyFont="1" applyBorder="1" applyAlignment="1" applyProtection="1">
      <alignment horizontal="center" vertical="center"/>
      <protection locked="0"/>
    </xf>
    <xf numFmtId="0" fontId="39" fillId="6" borderId="22" xfId="0" applyFont="1" applyFill="1" applyBorder="1" applyAlignment="1" applyProtection="1">
      <alignment horizontal="center" vertical="center"/>
      <protection locked="0"/>
    </xf>
    <xf numFmtId="49" fontId="39" fillId="0" borderId="22" xfId="0" applyNumberFormat="1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center" vertical="center" wrapText="1"/>
      <protection locked="0"/>
    </xf>
    <xf numFmtId="167" fontId="39" fillId="0" borderId="22" xfId="0" applyNumberFormat="1" applyFont="1" applyBorder="1" applyAlignment="1" applyProtection="1">
      <alignment vertical="center"/>
      <protection locked="0"/>
    </xf>
    <xf numFmtId="4" fontId="39" fillId="3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  <protection locked="0"/>
    </xf>
    <xf numFmtId="0" fontId="40" fillId="0" borderId="22" xfId="0" applyFont="1" applyBorder="1" applyAlignment="1" applyProtection="1">
      <alignment vertical="center"/>
      <protection locked="0"/>
    </xf>
    <xf numFmtId="0" fontId="40" fillId="0" borderId="3" xfId="0" applyFont="1" applyBorder="1" applyAlignment="1">
      <alignment vertical="center"/>
    </xf>
    <xf numFmtId="0" fontId="39" fillId="3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1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/>
  </sheetViews>
  <sheetFormatPr baseColWidth="10" defaultRowHeight="16"/>
  <cols>
    <col min="1" max="1" width="8.25" customWidth="1"/>
    <col min="2" max="2" width="1.75" customWidth="1"/>
    <col min="3" max="3" width="4.25" customWidth="1"/>
    <col min="4" max="33" width="2.75" customWidth="1"/>
    <col min="34" max="34" width="3.25" customWidth="1"/>
    <col min="35" max="35" width="31.75" customWidth="1"/>
    <col min="36" max="37" width="2.5" customWidth="1"/>
    <col min="38" max="38" width="8.25" customWidth="1"/>
    <col min="39" max="39" width="3.25" customWidth="1"/>
    <col min="40" max="40" width="13.25" customWidth="1"/>
    <col min="41" max="41" width="7.5" customWidth="1"/>
    <col min="42" max="42" width="4.25" customWidth="1"/>
    <col min="43" max="43" width="15.75" hidden="1" customWidth="1"/>
    <col min="44" max="44" width="13.75" customWidth="1"/>
    <col min="45" max="47" width="25.75" hidden="1" customWidth="1"/>
    <col min="48" max="49" width="21.75" hidden="1" customWidth="1"/>
    <col min="50" max="51" width="25" hidden="1" customWidth="1"/>
    <col min="52" max="52" width="21.75" hidden="1" customWidth="1"/>
    <col min="53" max="53" width="19.25" hidden="1" customWidth="1"/>
    <col min="54" max="54" width="25" hidden="1" customWidth="1"/>
    <col min="55" max="55" width="21.75" hidden="1" customWidth="1"/>
    <col min="56" max="56" width="19.25" hidden="1" customWidth="1"/>
    <col min="57" max="57" width="66.5" customWidth="1"/>
    <col min="71" max="91" width="9.25" hidden="1"/>
  </cols>
  <sheetData>
    <row r="1" spans="1:74" ht="1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7" customHeight="1">
      <c r="AR2" s="242" t="s">
        <v>5</v>
      </c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S2" s="17" t="s">
        <v>6</v>
      </c>
      <c r="BT2" s="17" t="s">
        <v>7</v>
      </c>
    </row>
    <row r="3" spans="1:74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26" t="s">
        <v>14</v>
      </c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R5" s="20"/>
      <c r="BE5" s="223" t="s">
        <v>15</v>
      </c>
      <c r="BS5" s="17" t="s">
        <v>6</v>
      </c>
    </row>
    <row r="6" spans="1:74" ht="37" customHeight="1">
      <c r="B6" s="20"/>
      <c r="D6" s="26" t="s">
        <v>16</v>
      </c>
      <c r="K6" s="228" t="s">
        <v>17</v>
      </c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R6" s="20"/>
      <c r="BE6" s="224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24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24"/>
      <c r="BS8" s="17" t="s">
        <v>6</v>
      </c>
    </row>
    <row r="9" spans="1:74" ht="14.5" customHeight="1">
      <c r="B9" s="20"/>
      <c r="AR9" s="20"/>
      <c r="BE9" s="224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24"/>
      <c r="BS10" s="17" t="s">
        <v>6</v>
      </c>
    </row>
    <row r="11" spans="1:74" ht="18.5" customHeight="1">
      <c r="B11" s="20"/>
      <c r="E11" s="25" t="s">
        <v>21</v>
      </c>
      <c r="AK11" s="27" t="s">
        <v>26</v>
      </c>
      <c r="AN11" s="25" t="s">
        <v>1</v>
      </c>
      <c r="AR11" s="20"/>
      <c r="BE11" s="224"/>
      <c r="BS11" s="17" t="s">
        <v>6</v>
      </c>
    </row>
    <row r="12" spans="1:74" ht="7" customHeight="1">
      <c r="B12" s="20"/>
      <c r="AR12" s="20"/>
      <c r="BE12" s="224"/>
      <c r="BS12" s="17" t="s">
        <v>6</v>
      </c>
    </row>
    <row r="13" spans="1:74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24"/>
      <c r="BS13" s="17" t="s">
        <v>6</v>
      </c>
    </row>
    <row r="14" spans="1:74" ht="13">
      <c r="B14" s="20"/>
      <c r="E14" s="229" t="s">
        <v>28</v>
      </c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0"/>
      <c r="AJ14" s="230"/>
      <c r="AK14" s="27" t="s">
        <v>26</v>
      </c>
      <c r="AN14" s="29" t="s">
        <v>28</v>
      </c>
      <c r="AR14" s="20"/>
      <c r="BE14" s="224"/>
      <c r="BS14" s="17" t="s">
        <v>6</v>
      </c>
    </row>
    <row r="15" spans="1:74" ht="7" customHeight="1">
      <c r="B15" s="20"/>
      <c r="AR15" s="20"/>
      <c r="BE15" s="224"/>
      <c r="BS15" s="17" t="s">
        <v>3</v>
      </c>
    </row>
    <row r="16" spans="1:74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24"/>
      <c r="BS16" s="17" t="s">
        <v>3</v>
      </c>
    </row>
    <row r="17" spans="2:71" ht="18.5" customHeight="1">
      <c r="B17" s="20"/>
      <c r="E17" s="25" t="s">
        <v>31</v>
      </c>
      <c r="AK17" s="27" t="s">
        <v>26</v>
      </c>
      <c r="AN17" s="25" t="s">
        <v>32</v>
      </c>
      <c r="AR17" s="20"/>
      <c r="BE17" s="224"/>
      <c r="BS17" s="17" t="s">
        <v>33</v>
      </c>
    </row>
    <row r="18" spans="2:71" ht="7" customHeight="1">
      <c r="B18" s="20"/>
      <c r="AR18" s="20"/>
      <c r="BE18" s="224"/>
      <c r="BS18" s="17" t="s">
        <v>6</v>
      </c>
    </row>
    <row r="19" spans="2:7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24"/>
      <c r="BS19" s="17" t="s">
        <v>6</v>
      </c>
    </row>
    <row r="20" spans="2:71" ht="18.5" customHeight="1">
      <c r="B20" s="20"/>
      <c r="E20" s="25" t="s">
        <v>21</v>
      </c>
      <c r="AK20" s="27" t="s">
        <v>26</v>
      </c>
      <c r="AN20" s="25" t="s">
        <v>1</v>
      </c>
      <c r="AR20" s="20"/>
      <c r="BE20" s="224"/>
      <c r="BS20" s="17" t="s">
        <v>33</v>
      </c>
    </row>
    <row r="21" spans="2:71" ht="7" customHeight="1">
      <c r="B21" s="20"/>
      <c r="AR21" s="20"/>
      <c r="BE21" s="224"/>
    </row>
    <row r="22" spans="2:71" ht="12" customHeight="1">
      <c r="B22" s="20"/>
      <c r="D22" s="27" t="s">
        <v>35</v>
      </c>
      <c r="AR22" s="20"/>
      <c r="BE22" s="224"/>
    </row>
    <row r="23" spans="2:71" ht="368" customHeight="1">
      <c r="B23" s="20"/>
      <c r="E23" s="231" t="s">
        <v>36</v>
      </c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31"/>
      <c r="Z23" s="231"/>
      <c r="AA23" s="231"/>
      <c r="AB23" s="231"/>
      <c r="AC23" s="231"/>
      <c r="AD23" s="231"/>
      <c r="AE23" s="231"/>
      <c r="AF23" s="231"/>
      <c r="AG23" s="231"/>
      <c r="AH23" s="231"/>
      <c r="AI23" s="231"/>
      <c r="AJ23" s="231"/>
      <c r="AK23" s="231"/>
      <c r="AL23" s="231"/>
      <c r="AM23" s="231"/>
      <c r="AN23" s="231"/>
      <c r="AR23" s="20"/>
      <c r="BE23" s="224"/>
    </row>
    <row r="24" spans="2:71" ht="7" customHeight="1">
      <c r="B24" s="20"/>
      <c r="AR24" s="20"/>
      <c r="BE24" s="224"/>
    </row>
    <row r="25" spans="2:71" ht="7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4"/>
    </row>
    <row r="26" spans="2:71" s="1" customFormat="1" ht="26" customHeight="1">
      <c r="B26" s="32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2">
        <f>ROUND(AG94,2)</f>
        <v>0</v>
      </c>
      <c r="AL26" s="233"/>
      <c r="AM26" s="233"/>
      <c r="AN26" s="233"/>
      <c r="AO26" s="233"/>
      <c r="AR26" s="32"/>
      <c r="BE26" s="224"/>
    </row>
    <row r="27" spans="2:71" s="1" customFormat="1" ht="7" customHeight="1">
      <c r="B27" s="32"/>
      <c r="AR27" s="32"/>
      <c r="BE27" s="224"/>
    </row>
    <row r="28" spans="2:71" s="1" customFormat="1" ht="13">
      <c r="B28" s="32"/>
      <c r="L28" s="234" t="s">
        <v>38</v>
      </c>
      <c r="M28" s="234"/>
      <c r="N28" s="234"/>
      <c r="O28" s="234"/>
      <c r="P28" s="234"/>
      <c r="W28" s="234" t="s">
        <v>39</v>
      </c>
      <c r="X28" s="234"/>
      <c r="Y28" s="234"/>
      <c r="Z28" s="234"/>
      <c r="AA28" s="234"/>
      <c r="AB28" s="234"/>
      <c r="AC28" s="234"/>
      <c r="AD28" s="234"/>
      <c r="AE28" s="234"/>
      <c r="AK28" s="234" t="s">
        <v>40</v>
      </c>
      <c r="AL28" s="234"/>
      <c r="AM28" s="234"/>
      <c r="AN28" s="234"/>
      <c r="AO28" s="234"/>
      <c r="AR28" s="32"/>
      <c r="BE28" s="224"/>
    </row>
    <row r="29" spans="2:71" s="2" customFormat="1" ht="14.5" customHeight="1">
      <c r="B29" s="36"/>
      <c r="D29" s="27" t="s">
        <v>41</v>
      </c>
      <c r="F29" s="27" t="s">
        <v>42</v>
      </c>
      <c r="L29" s="237">
        <v>0.21</v>
      </c>
      <c r="M29" s="236"/>
      <c r="N29" s="236"/>
      <c r="O29" s="236"/>
      <c r="P29" s="236"/>
      <c r="W29" s="235">
        <f>ROUND(AZ94, 2)</f>
        <v>0</v>
      </c>
      <c r="X29" s="236"/>
      <c r="Y29" s="236"/>
      <c r="Z29" s="236"/>
      <c r="AA29" s="236"/>
      <c r="AB29" s="236"/>
      <c r="AC29" s="236"/>
      <c r="AD29" s="236"/>
      <c r="AE29" s="236"/>
      <c r="AK29" s="235">
        <f>ROUND(AV94, 2)</f>
        <v>0</v>
      </c>
      <c r="AL29" s="236"/>
      <c r="AM29" s="236"/>
      <c r="AN29" s="236"/>
      <c r="AO29" s="236"/>
      <c r="AR29" s="36"/>
      <c r="BE29" s="225"/>
    </row>
    <row r="30" spans="2:71" s="2" customFormat="1" ht="14.5" customHeight="1">
      <c r="B30" s="36"/>
      <c r="F30" s="27" t="s">
        <v>43</v>
      </c>
      <c r="L30" s="237">
        <v>0.15</v>
      </c>
      <c r="M30" s="236"/>
      <c r="N30" s="236"/>
      <c r="O30" s="236"/>
      <c r="P30" s="236"/>
      <c r="W30" s="235">
        <f>ROUND(BA94, 2)</f>
        <v>0</v>
      </c>
      <c r="X30" s="236"/>
      <c r="Y30" s="236"/>
      <c r="Z30" s="236"/>
      <c r="AA30" s="236"/>
      <c r="AB30" s="236"/>
      <c r="AC30" s="236"/>
      <c r="AD30" s="236"/>
      <c r="AE30" s="236"/>
      <c r="AK30" s="235">
        <f>ROUND(AW94, 2)</f>
        <v>0</v>
      </c>
      <c r="AL30" s="236"/>
      <c r="AM30" s="236"/>
      <c r="AN30" s="236"/>
      <c r="AO30" s="236"/>
      <c r="AR30" s="36"/>
      <c r="BE30" s="225"/>
    </row>
    <row r="31" spans="2:71" s="2" customFormat="1" ht="14.5" hidden="1" customHeight="1">
      <c r="B31" s="36"/>
      <c r="F31" s="27" t="s">
        <v>44</v>
      </c>
      <c r="L31" s="237">
        <v>0.21</v>
      </c>
      <c r="M31" s="236"/>
      <c r="N31" s="236"/>
      <c r="O31" s="236"/>
      <c r="P31" s="236"/>
      <c r="W31" s="235">
        <f>ROUND(BB94, 2)</f>
        <v>0</v>
      </c>
      <c r="X31" s="236"/>
      <c r="Y31" s="236"/>
      <c r="Z31" s="236"/>
      <c r="AA31" s="236"/>
      <c r="AB31" s="236"/>
      <c r="AC31" s="236"/>
      <c r="AD31" s="236"/>
      <c r="AE31" s="236"/>
      <c r="AK31" s="235">
        <v>0</v>
      </c>
      <c r="AL31" s="236"/>
      <c r="AM31" s="236"/>
      <c r="AN31" s="236"/>
      <c r="AO31" s="236"/>
      <c r="AR31" s="36"/>
      <c r="BE31" s="225"/>
    </row>
    <row r="32" spans="2:71" s="2" customFormat="1" ht="14.5" hidden="1" customHeight="1">
      <c r="B32" s="36"/>
      <c r="F32" s="27" t="s">
        <v>45</v>
      </c>
      <c r="L32" s="237">
        <v>0.15</v>
      </c>
      <c r="M32" s="236"/>
      <c r="N32" s="236"/>
      <c r="O32" s="236"/>
      <c r="P32" s="236"/>
      <c r="W32" s="235">
        <f>ROUND(BC94, 2)</f>
        <v>0</v>
      </c>
      <c r="X32" s="236"/>
      <c r="Y32" s="236"/>
      <c r="Z32" s="236"/>
      <c r="AA32" s="236"/>
      <c r="AB32" s="236"/>
      <c r="AC32" s="236"/>
      <c r="AD32" s="236"/>
      <c r="AE32" s="236"/>
      <c r="AK32" s="235">
        <v>0</v>
      </c>
      <c r="AL32" s="236"/>
      <c r="AM32" s="236"/>
      <c r="AN32" s="236"/>
      <c r="AO32" s="236"/>
      <c r="AR32" s="36"/>
      <c r="BE32" s="225"/>
    </row>
    <row r="33" spans="2:57" s="2" customFormat="1" ht="14.5" hidden="1" customHeight="1">
      <c r="B33" s="36"/>
      <c r="F33" s="27" t="s">
        <v>46</v>
      </c>
      <c r="L33" s="237">
        <v>0</v>
      </c>
      <c r="M33" s="236"/>
      <c r="N33" s="236"/>
      <c r="O33" s="236"/>
      <c r="P33" s="236"/>
      <c r="W33" s="235">
        <f>ROUND(BD94, 2)</f>
        <v>0</v>
      </c>
      <c r="X33" s="236"/>
      <c r="Y33" s="236"/>
      <c r="Z33" s="236"/>
      <c r="AA33" s="236"/>
      <c r="AB33" s="236"/>
      <c r="AC33" s="236"/>
      <c r="AD33" s="236"/>
      <c r="AE33" s="236"/>
      <c r="AK33" s="235">
        <v>0</v>
      </c>
      <c r="AL33" s="236"/>
      <c r="AM33" s="236"/>
      <c r="AN33" s="236"/>
      <c r="AO33" s="236"/>
      <c r="AR33" s="36"/>
      <c r="BE33" s="225"/>
    </row>
    <row r="34" spans="2:57" s="1" customFormat="1" ht="7" customHeight="1">
      <c r="B34" s="32"/>
      <c r="AR34" s="32"/>
      <c r="BE34" s="224"/>
    </row>
    <row r="35" spans="2:57" s="1" customFormat="1" ht="26" customHeight="1">
      <c r="B35" s="32"/>
      <c r="C35" s="37"/>
      <c r="D35" s="38" t="s">
        <v>47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48</v>
      </c>
      <c r="U35" s="39"/>
      <c r="V35" s="39"/>
      <c r="W35" s="39"/>
      <c r="X35" s="241" t="s">
        <v>49</v>
      </c>
      <c r="Y35" s="239"/>
      <c r="Z35" s="239"/>
      <c r="AA35" s="239"/>
      <c r="AB35" s="239"/>
      <c r="AC35" s="39"/>
      <c r="AD35" s="39"/>
      <c r="AE35" s="39"/>
      <c r="AF35" s="39"/>
      <c r="AG35" s="39"/>
      <c r="AH35" s="39"/>
      <c r="AI35" s="39"/>
      <c r="AJ35" s="39"/>
      <c r="AK35" s="238">
        <f>SUM(AK26:AK33)</f>
        <v>0</v>
      </c>
      <c r="AL35" s="239"/>
      <c r="AM35" s="239"/>
      <c r="AN35" s="239"/>
      <c r="AO35" s="240"/>
      <c r="AP35" s="37"/>
      <c r="AQ35" s="37"/>
      <c r="AR35" s="32"/>
    </row>
    <row r="36" spans="2:57" s="1" customFormat="1" ht="7" customHeight="1">
      <c r="B36" s="32"/>
      <c r="AR36" s="32"/>
    </row>
    <row r="37" spans="2:57" s="1" customFormat="1" ht="14.5" customHeight="1">
      <c r="B37" s="32"/>
      <c r="AR37" s="32"/>
    </row>
    <row r="38" spans="2:57" ht="14.5" customHeight="1">
      <c r="B38" s="20"/>
      <c r="AR38" s="20"/>
    </row>
    <row r="39" spans="2:57" ht="14.5" customHeight="1">
      <c r="B39" s="20"/>
      <c r="AR39" s="20"/>
    </row>
    <row r="40" spans="2:57" ht="14.5" customHeight="1">
      <c r="B40" s="20"/>
      <c r="AR40" s="20"/>
    </row>
    <row r="41" spans="2:57" ht="14.5" customHeight="1">
      <c r="B41" s="20"/>
      <c r="AR41" s="20"/>
    </row>
    <row r="42" spans="2:57" ht="14.5" customHeight="1">
      <c r="B42" s="20"/>
      <c r="AR42" s="20"/>
    </row>
    <row r="43" spans="2:57" ht="14.5" customHeight="1">
      <c r="B43" s="20"/>
      <c r="AR43" s="20"/>
    </row>
    <row r="44" spans="2:57" ht="14.5" customHeight="1">
      <c r="B44" s="20"/>
      <c r="AR44" s="20"/>
    </row>
    <row r="45" spans="2:57" ht="14.5" customHeight="1">
      <c r="B45" s="20"/>
      <c r="AR45" s="20"/>
    </row>
    <row r="46" spans="2:57" ht="14.5" customHeight="1">
      <c r="B46" s="20"/>
      <c r="AR46" s="20"/>
    </row>
    <row r="47" spans="2:57" ht="14.5" customHeight="1">
      <c r="B47" s="20"/>
      <c r="AR47" s="20"/>
    </row>
    <row r="48" spans="2:57" ht="14.5" customHeight="1">
      <c r="B48" s="20"/>
      <c r="AR48" s="20"/>
    </row>
    <row r="49" spans="2:44" s="1" customFormat="1" ht="14.5" customHeight="1">
      <c r="B49" s="32"/>
      <c r="D49" s="41" t="s">
        <v>50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51</v>
      </c>
      <c r="AI49" s="42"/>
      <c r="AJ49" s="42"/>
      <c r="AK49" s="42"/>
      <c r="AL49" s="42"/>
      <c r="AM49" s="42"/>
      <c r="AN49" s="42"/>
      <c r="AO49" s="42"/>
      <c r="AR49" s="32"/>
    </row>
    <row r="50" spans="2:44" ht="11">
      <c r="B50" s="20"/>
      <c r="AR50" s="20"/>
    </row>
    <row r="51" spans="2:44" ht="11">
      <c r="B51" s="20"/>
      <c r="AR51" s="20"/>
    </row>
    <row r="52" spans="2:44" ht="11">
      <c r="B52" s="20"/>
      <c r="AR52" s="20"/>
    </row>
    <row r="53" spans="2:44" ht="11">
      <c r="B53" s="20"/>
      <c r="AR53" s="20"/>
    </row>
    <row r="54" spans="2:44" ht="11">
      <c r="B54" s="20"/>
      <c r="AR54" s="20"/>
    </row>
    <row r="55" spans="2:44" ht="11">
      <c r="B55" s="20"/>
      <c r="AR55" s="20"/>
    </row>
    <row r="56" spans="2:44" ht="11">
      <c r="B56" s="20"/>
      <c r="AR56" s="20"/>
    </row>
    <row r="57" spans="2:44" ht="11">
      <c r="B57" s="20"/>
      <c r="AR57" s="20"/>
    </row>
    <row r="58" spans="2:44" ht="11">
      <c r="B58" s="20"/>
      <c r="AR58" s="20"/>
    </row>
    <row r="59" spans="2:44" ht="11">
      <c r="B59" s="20"/>
      <c r="AR59" s="20"/>
    </row>
    <row r="60" spans="2:44" s="1" customFormat="1" ht="13">
      <c r="B60" s="32"/>
      <c r="D60" s="43" t="s">
        <v>52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53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52</v>
      </c>
      <c r="AI60" s="34"/>
      <c r="AJ60" s="34"/>
      <c r="AK60" s="34"/>
      <c r="AL60" s="34"/>
      <c r="AM60" s="43" t="s">
        <v>53</v>
      </c>
      <c r="AN60" s="34"/>
      <c r="AO60" s="34"/>
      <c r="AR60" s="32"/>
    </row>
    <row r="61" spans="2:44" ht="11">
      <c r="B61" s="20"/>
      <c r="AR61" s="20"/>
    </row>
    <row r="62" spans="2:44" ht="11">
      <c r="B62" s="20"/>
      <c r="AR62" s="20"/>
    </row>
    <row r="63" spans="2:44" ht="11">
      <c r="B63" s="20"/>
      <c r="AR63" s="20"/>
    </row>
    <row r="64" spans="2:44" s="1" customFormat="1" ht="13">
      <c r="B64" s="32"/>
      <c r="D64" s="41" t="s">
        <v>54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55</v>
      </c>
      <c r="AI64" s="42"/>
      <c r="AJ64" s="42"/>
      <c r="AK64" s="42"/>
      <c r="AL64" s="42"/>
      <c r="AM64" s="42"/>
      <c r="AN64" s="42"/>
      <c r="AO64" s="42"/>
      <c r="AR64" s="32"/>
    </row>
    <row r="65" spans="2:44" ht="11">
      <c r="B65" s="20"/>
      <c r="AR65" s="20"/>
    </row>
    <row r="66" spans="2:44" ht="11">
      <c r="B66" s="20"/>
      <c r="AR66" s="20"/>
    </row>
    <row r="67" spans="2:44" ht="11">
      <c r="B67" s="20"/>
      <c r="AR67" s="20"/>
    </row>
    <row r="68" spans="2:44" ht="11">
      <c r="B68" s="20"/>
      <c r="AR68" s="20"/>
    </row>
    <row r="69" spans="2:44" ht="11">
      <c r="B69" s="20"/>
      <c r="AR69" s="20"/>
    </row>
    <row r="70" spans="2:44" ht="11">
      <c r="B70" s="20"/>
      <c r="AR70" s="20"/>
    </row>
    <row r="71" spans="2:44" ht="11">
      <c r="B71" s="20"/>
      <c r="AR71" s="20"/>
    </row>
    <row r="72" spans="2:44" ht="11">
      <c r="B72" s="20"/>
      <c r="AR72" s="20"/>
    </row>
    <row r="73" spans="2:44" ht="11">
      <c r="B73" s="20"/>
      <c r="AR73" s="20"/>
    </row>
    <row r="74" spans="2:44" ht="11">
      <c r="B74" s="20"/>
      <c r="AR74" s="20"/>
    </row>
    <row r="75" spans="2:44" s="1" customFormat="1" ht="13">
      <c r="B75" s="32"/>
      <c r="D75" s="43" t="s">
        <v>52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53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52</v>
      </c>
      <c r="AI75" s="34"/>
      <c r="AJ75" s="34"/>
      <c r="AK75" s="34"/>
      <c r="AL75" s="34"/>
      <c r="AM75" s="43" t="s">
        <v>53</v>
      </c>
      <c r="AN75" s="34"/>
      <c r="AO75" s="34"/>
      <c r="AR75" s="32"/>
    </row>
    <row r="76" spans="2:44" s="1" customFormat="1" ht="11">
      <c r="B76" s="32"/>
      <c r="AR76" s="32"/>
    </row>
    <row r="77" spans="2:44" s="1" customFormat="1" ht="7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7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5" customHeight="1">
      <c r="B82" s="32"/>
      <c r="C82" s="21" t="s">
        <v>56</v>
      </c>
      <c r="AR82" s="32"/>
    </row>
    <row r="83" spans="1:91" s="1" customFormat="1" ht="7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0643</v>
      </c>
      <c r="AR84" s="48"/>
    </row>
    <row r="85" spans="1:91" s="4" customFormat="1" ht="37" customHeight="1">
      <c r="B85" s="49"/>
      <c r="C85" s="50" t="s">
        <v>16</v>
      </c>
      <c r="L85" s="200" t="str">
        <f>K6</f>
        <v>Gymnázium, SOŠ a VOŠ Ledeč nad Sázavou – oprava střechy kuchyně a internátu</v>
      </c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K85" s="201"/>
      <c r="AL85" s="201"/>
      <c r="AM85" s="201"/>
      <c r="AN85" s="201"/>
      <c r="AO85" s="201"/>
      <c r="AR85" s="49"/>
    </row>
    <row r="86" spans="1:91" s="1" customFormat="1" ht="7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 xml:space="preserve"> </v>
      </c>
      <c r="AI87" s="27" t="s">
        <v>22</v>
      </c>
      <c r="AM87" s="202" t="str">
        <f>IF(AN8= "","",AN8)</f>
        <v>9. 12. 2022</v>
      </c>
      <c r="AN87" s="202"/>
      <c r="AR87" s="32"/>
    </row>
    <row r="88" spans="1:91" s="1" customFormat="1" ht="7" customHeight="1">
      <c r="B88" s="32"/>
      <c r="AR88" s="32"/>
    </row>
    <row r="89" spans="1:91" s="1" customFormat="1" ht="15.25" customHeight="1">
      <c r="B89" s="32"/>
      <c r="C89" s="27" t="s">
        <v>24</v>
      </c>
      <c r="L89" s="3" t="str">
        <f>IF(E11= "","",E11)</f>
        <v xml:space="preserve"> </v>
      </c>
      <c r="AI89" s="27" t="s">
        <v>29</v>
      </c>
      <c r="AM89" s="207" t="str">
        <f>IF(E17="","",E17)</f>
        <v>Ating, s.r.o.</v>
      </c>
      <c r="AN89" s="208"/>
      <c r="AO89" s="208"/>
      <c r="AP89" s="208"/>
      <c r="AR89" s="32"/>
      <c r="AS89" s="203" t="s">
        <v>57</v>
      </c>
      <c r="AT89" s="204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5" customHeight="1">
      <c r="B90" s="32"/>
      <c r="C90" s="27" t="s">
        <v>27</v>
      </c>
      <c r="L90" s="3" t="str">
        <f>IF(E14= "Vyplň údaj","",E14)</f>
        <v/>
      </c>
      <c r="AI90" s="27" t="s">
        <v>34</v>
      </c>
      <c r="AM90" s="207" t="str">
        <f>IF(E20="","",E20)</f>
        <v xml:space="preserve"> </v>
      </c>
      <c r="AN90" s="208"/>
      <c r="AO90" s="208"/>
      <c r="AP90" s="208"/>
      <c r="AR90" s="32"/>
      <c r="AS90" s="205"/>
      <c r="AT90" s="206"/>
      <c r="BD90" s="56"/>
    </row>
    <row r="91" spans="1:91" s="1" customFormat="1" ht="10.75" customHeight="1">
      <c r="B91" s="32"/>
      <c r="AR91" s="32"/>
      <c r="AS91" s="205"/>
      <c r="AT91" s="206"/>
      <c r="BD91" s="56"/>
    </row>
    <row r="92" spans="1:91" s="1" customFormat="1" ht="29.25" customHeight="1">
      <c r="B92" s="32"/>
      <c r="C92" s="209" t="s">
        <v>58</v>
      </c>
      <c r="D92" s="210"/>
      <c r="E92" s="210"/>
      <c r="F92" s="210"/>
      <c r="G92" s="210"/>
      <c r="H92" s="57"/>
      <c r="I92" s="212" t="s">
        <v>59</v>
      </c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1" t="s">
        <v>60</v>
      </c>
      <c r="AH92" s="210"/>
      <c r="AI92" s="210"/>
      <c r="AJ92" s="210"/>
      <c r="AK92" s="210"/>
      <c r="AL92" s="210"/>
      <c r="AM92" s="210"/>
      <c r="AN92" s="212" t="s">
        <v>61</v>
      </c>
      <c r="AO92" s="210"/>
      <c r="AP92" s="213"/>
      <c r="AQ92" s="58" t="s">
        <v>62</v>
      </c>
      <c r="AR92" s="32"/>
      <c r="AS92" s="59" t="s">
        <v>63</v>
      </c>
      <c r="AT92" s="60" t="s">
        <v>64</v>
      </c>
      <c r="AU92" s="60" t="s">
        <v>65</v>
      </c>
      <c r="AV92" s="60" t="s">
        <v>66</v>
      </c>
      <c r="AW92" s="60" t="s">
        <v>67</v>
      </c>
      <c r="AX92" s="60" t="s">
        <v>68</v>
      </c>
      <c r="AY92" s="60" t="s">
        <v>69</v>
      </c>
      <c r="AZ92" s="60" t="s">
        <v>70</v>
      </c>
      <c r="BA92" s="60" t="s">
        <v>71</v>
      </c>
      <c r="BB92" s="60" t="s">
        <v>72</v>
      </c>
      <c r="BC92" s="60" t="s">
        <v>73</v>
      </c>
      <c r="BD92" s="61" t="s">
        <v>74</v>
      </c>
    </row>
    <row r="93" spans="1:91" s="1" customFormat="1" ht="10.75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5" customHeight="1">
      <c r="B94" s="63"/>
      <c r="C94" s="64" t="s">
        <v>75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1">
        <f>ROUND(AG95,2)</f>
        <v>0</v>
      </c>
      <c r="AH94" s="221"/>
      <c r="AI94" s="221"/>
      <c r="AJ94" s="221"/>
      <c r="AK94" s="221"/>
      <c r="AL94" s="221"/>
      <c r="AM94" s="221"/>
      <c r="AN94" s="222">
        <f>SUM(AG94,AT94)</f>
        <v>0</v>
      </c>
      <c r="AO94" s="222"/>
      <c r="AP94" s="222"/>
      <c r="AQ94" s="67" t="s">
        <v>1</v>
      </c>
      <c r="AR94" s="63"/>
      <c r="AS94" s="68">
        <f>ROUND(AS95,2)</f>
        <v>0</v>
      </c>
      <c r="AT94" s="69">
        <f>ROUND(SUM(AV94:AW94),2)</f>
        <v>0</v>
      </c>
      <c r="AU94" s="70">
        <f>ROUND(AU95,5)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ROUND(AZ95,2)</f>
        <v>0</v>
      </c>
      <c r="BA94" s="69">
        <f>ROUND(BA95,2)</f>
        <v>0</v>
      </c>
      <c r="BB94" s="69">
        <f>ROUND(BB95,2)</f>
        <v>0</v>
      </c>
      <c r="BC94" s="69">
        <f>ROUND(BC95,2)</f>
        <v>0</v>
      </c>
      <c r="BD94" s="71">
        <f>ROUND(BD95,2)</f>
        <v>0</v>
      </c>
      <c r="BS94" s="72" t="s">
        <v>76</v>
      </c>
      <c r="BT94" s="72" t="s">
        <v>77</v>
      </c>
      <c r="BU94" s="73" t="s">
        <v>78</v>
      </c>
      <c r="BV94" s="72" t="s">
        <v>79</v>
      </c>
      <c r="BW94" s="72" t="s">
        <v>4</v>
      </c>
      <c r="BX94" s="72" t="s">
        <v>80</v>
      </c>
      <c r="CL94" s="72" t="s">
        <v>1</v>
      </c>
    </row>
    <row r="95" spans="1:91" s="6" customFormat="1" ht="24.75" customHeight="1">
      <c r="B95" s="74"/>
      <c r="C95" s="75"/>
      <c r="D95" s="217" t="s">
        <v>81</v>
      </c>
      <c r="E95" s="217"/>
      <c r="F95" s="217"/>
      <c r="G95" s="217"/>
      <c r="H95" s="217"/>
      <c r="I95" s="76"/>
      <c r="J95" s="217" t="s">
        <v>82</v>
      </c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17"/>
      <c r="Y95" s="217"/>
      <c r="Z95" s="217"/>
      <c r="AA95" s="217"/>
      <c r="AB95" s="217"/>
      <c r="AC95" s="217"/>
      <c r="AD95" s="217"/>
      <c r="AE95" s="217"/>
      <c r="AF95" s="217"/>
      <c r="AG95" s="214">
        <f>ROUND(SUM(AG96:AG98),2)</f>
        <v>0</v>
      </c>
      <c r="AH95" s="215"/>
      <c r="AI95" s="215"/>
      <c r="AJ95" s="215"/>
      <c r="AK95" s="215"/>
      <c r="AL95" s="215"/>
      <c r="AM95" s="215"/>
      <c r="AN95" s="216">
        <f>SUM(AG95,AT95)</f>
        <v>0</v>
      </c>
      <c r="AO95" s="215"/>
      <c r="AP95" s="215"/>
      <c r="AQ95" s="77" t="s">
        <v>83</v>
      </c>
      <c r="AR95" s="74"/>
      <c r="AS95" s="78">
        <f>ROUND(SUM(AS96:AS98),2)</f>
        <v>0</v>
      </c>
      <c r="AT95" s="79">
        <f>ROUND(SUM(AV95:AW95),2)</f>
        <v>0</v>
      </c>
      <c r="AU95" s="80">
        <f>ROUND(SUM(AU96:AU98),5)</f>
        <v>0</v>
      </c>
      <c r="AV95" s="79">
        <f>ROUND(AZ95*L29,2)</f>
        <v>0</v>
      </c>
      <c r="AW95" s="79">
        <f>ROUND(BA95*L30,2)</f>
        <v>0</v>
      </c>
      <c r="AX95" s="79">
        <f>ROUND(BB95*L29,2)</f>
        <v>0</v>
      </c>
      <c r="AY95" s="79">
        <f>ROUND(BC95*L30,2)</f>
        <v>0</v>
      </c>
      <c r="AZ95" s="79">
        <f>ROUND(SUM(AZ96:AZ98),2)</f>
        <v>0</v>
      </c>
      <c r="BA95" s="79">
        <f>ROUND(SUM(BA96:BA98),2)</f>
        <v>0</v>
      </c>
      <c r="BB95" s="79">
        <f>ROUND(SUM(BB96:BB98),2)</f>
        <v>0</v>
      </c>
      <c r="BC95" s="79">
        <f>ROUND(SUM(BC96:BC98),2)</f>
        <v>0</v>
      </c>
      <c r="BD95" s="81">
        <f>ROUND(SUM(BD96:BD98),2)</f>
        <v>0</v>
      </c>
      <c r="BS95" s="82" t="s">
        <v>76</v>
      </c>
      <c r="BT95" s="82" t="s">
        <v>84</v>
      </c>
      <c r="BU95" s="82" t="s">
        <v>78</v>
      </c>
      <c r="BV95" s="82" t="s">
        <v>79</v>
      </c>
      <c r="BW95" s="82" t="s">
        <v>85</v>
      </c>
      <c r="BX95" s="82" t="s">
        <v>4</v>
      </c>
      <c r="CL95" s="82" t="s">
        <v>1</v>
      </c>
      <c r="CM95" s="82" t="s">
        <v>86</v>
      </c>
    </row>
    <row r="96" spans="1:91" s="3" customFormat="1" ht="16.5" customHeight="1">
      <c r="A96" s="83" t="s">
        <v>87</v>
      </c>
      <c r="B96" s="48"/>
      <c r="C96" s="9"/>
      <c r="D96" s="9"/>
      <c r="E96" s="220" t="s">
        <v>88</v>
      </c>
      <c r="F96" s="220"/>
      <c r="G96" s="220"/>
      <c r="H96" s="220"/>
      <c r="I96" s="220"/>
      <c r="J96" s="9"/>
      <c r="K96" s="220" t="s">
        <v>89</v>
      </c>
      <c r="L96" s="220"/>
      <c r="M96" s="220"/>
      <c r="N96" s="220"/>
      <c r="O96" s="220"/>
      <c r="P96" s="220"/>
      <c r="Q96" s="220"/>
      <c r="R96" s="220"/>
      <c r="S96" s="220"/>
      <c r="T96" s="220"/>
      <c r="U96" s="220"/>
      <c r="V96" s="220"/>
      <c r="W96" s="220"/>
      <c r="X96" s="220"/>
      <c r="Y96" s="220"/>
      <c r="Z96" s="220"/>
      <c r="AA96" s="220"/>
      <c r="AB96" s="220"/>
      <c r="AC96" s="220"/>
      <c r="AD96" s="220"/>
      <c r="AE96" s="220"/>
      <c r="AF96" s="220"/>
      <c r="AG96" s="218">
        <f>'01.02 - SO101 a SO102 - s...'!J32</f>
        <v>0</v>
      </c>
      <c r="AH96" s="219"/>
      <c r="AI96" s="219"/>
      <c r="AJ96" s="219"/>
      <c r="AK96" s="219"/>
      <c r="AL96" s="219"/>
      <c r="AM96" s="219"/>
      <c r="AN96" s="218">
        <f>SUM(AG96,AT96)</f>
        <v>0</v>
      </c>
      <c r="AO96" s="219"/>
      <c r="AP96" s="219"/>
      <c r="AQ96" s="84" t="s">
        <v>90</v>
      </c>
      <c r="AR96" s="48"/>
      <c r="AS96" s="85">
        <v>0</v>
      </c>
      <c r="AT96" s="86">
        <f>ROUND(SUM(AV96:AW96),2)</f>
        <v>0</v>
      </c>
      <c r="AU96" s="87">
        <f>'01.02 - SO101 a SO102 - s...'!P140</f>
        <v>0</v>
      </c>
      <c r="AV96" s="86">
        <f>'01.02 - SO101 a SO102 - s...'!J35</f>
        <v>0</v>
      </c>
      <c r="AW96" s="86">
        <f>'01.02 - SO101 a SO102 - s...'!J36</f>
        <v>0</v>
      </c>
      <c r="AX96" s="86">
        <f>'01.02 - SO101 a SO102 - s...'!J37</f>
        <v>0</v>
      </c>
      <c r="AY96" s="86">
        <f>'01.02 - SO101 a SO102 - s...'!J38</f>
        <v>0</v>
      </c>
      <c r="AZ96" s="86">
        <f>'01.02 - SO101 a SO102 - s...'!F35</f>
        <v>0</v>
      </c>
      <c r="BA96" s="86">
        <f>'01.02 - SO101 a SO102 - s...'!F36</f>
        <v>0</v>
      </c>
      <c r="BB96" s="86">
        <f>'01.02 - SO101 a SO102 - s...'!F37</f>
        <v>0</v>
      </c>
      <c r="BC96" s="86">
        <f>'01.02 - SO101 a SO102 - s...'!F38</f>
        <v>0</v>
      </c>
      <c r="BD96" s="88">
        <f>'01.02 - SO101 a SO102 - s...'!F39</f>
        <v>0</v>
      </c>
      <c r="BT96" s="25" t="s">
        <v>86</v>
      </c>
      <c r="BV96" s="25" t="s">
        <v>79</v>
      </c>
      <c r="BW96" s="25" t="s">
        <v>91</v>
      </c>
      <c r="BX96" s="25" t="s">
        <v>85</v>
      </c>
      <c r="CL96" s="25" t="s">
        <v>1</v>
      </c>
    </row>
    <row r="97" spans="1:90" s="3" customFormat="1" ht="16.5" customHeight="1">
      <c r="A97" s="83" t="s">
        <v>87</v>
      </c>
      <c r="B97" s="48"/>
      <c r="C97" s="9"/>
      <c r="D97" s="9"/>
      <c r="E97" s="220" t="s">
        <v>92</v>
      </c>
      <c r="F97" s="220"/>
      <c r="G97" s="220"/>
      <c r="H97" s="220"/>
      <c r="I97" s="220"/>
      <c r="J97" s="9"/>
      <c r="K97" s="220" t="s">
        <v>93</v>
      </c>
      <c r="L97" s="220"/>
      <c r="M97" s="220"/>
      <c r="N97" s="220"/>
      <c r="O97" s="220"/>
      <c r="P97" s="220"/>
      <c r="Q97" s="220"/>
      <c r="R97" s="220"/>
      <c r="S97" s="220"/>
      <c r="T97" s="220"/>
      <c r="U97" s="220"/>
      <c r="V97" s="220"/>
      <c r="W97" s="220"/>
      <c r="X97" s="220"/>
      <c r="Y97" s="220"/>
      <c r="Z97" s="220"/>
      <c r="AA97" s="220"/>
      <c r="AB97" s="220"/>
      <c r="AC97" s="220"/>
      <c r="AD97" s="220"/>
      <c r="AE97" s="220"/>
      <c r="AF97" s="220"/>
      <c r="AG97" s="218">
        <f>'02.01 - SO101 a SO102 - e...'!J32</f>
        <v>0</v>
      </c>
      <c r="AH97" s="219"/>
      <c r="AI97" s="219"/>
      <c r="AJ97" s="219"/>
      <c r="AK97" s="219"/>
      <c r="AL97" s="219"/>
      <c r="AM97" s="219"/>
      <c r="AN97" s="218">
        <f>SUM(AG97,AT97)</f>
        <v>0</v>
      </c>
      <c r="AO97" s="219"/>
      <c r="AP97" s="219"/>
      <c r="AQ97" s="84" t="s">
        <v>90</v>
      </c>
      <c r="AR97" s="48"/>
      <c r="AS97" s="85">
        <v>0</v>
      </c>
      <c r="AT97" s="86">
        <f>ROUND(SUM(AV97:AW97),2)</f>
        <v>0</v>
      </c>
      <c r="AU97" s="87">
        <f>'02.01 - SO101 a SO102 - e...'!P123</f>
        <v>0</v>
      </c>
      <c r="AV97" s="86">
        <f>'02.01 - SO101 a SO102 - e...'!J35</f>
        <v>0</v>
      </c>
      <c r="AW97" s="86">
        <f>'02.01 - SO101 a SO102 - e...'!J36</f>
        <v>0</v>
      </c>
      <c r="AX97" s="86">
        <f>'02.01 - SO101 a SO102 - e...'!J37</f>
        <v>0</v>
      </c>
      <c r="AY97" s="86">
        <f>'02.01 - SO101 a SO102 - e...'!J38</f>
        <v>0</v>
      </c>
      <c r="AZ97" s="86">
        <f>'02.01 - SO101 a SO102 - e...'!F35</f>
        <v>0</v>
      </c>
      <c r="BA97" s="86">
        <f>'02.01 - SO101 a SO102 - e...'!F36</f>
        <v>0</v>
      </c>
      <c r="BB97" s="86">
        <f>'02.01 - SO101 a SO102 - e...'!F37</f>
        <v>0</v>
      </c>
      <c r="BC97" s="86">
        <f>'02.01 - SO101 a SO102 - e...'!F38</f>
        <v>0</v>
      </c>
      <c r="BD97" s="88">
        <f>'02.01 - SO101 a SO102 - e...'!F39</f>
        <v>0</v>
      </c>
      <c r="BT97" s="25" t="s">
        <v>86</v>
      </c>
      <c r="BV97" s="25" t="s">
        <v>79</v>
      </c>
      <c r="BW97" s="25" t="s">
        <v>94</v>
      </c>
      <c r="BX97" s="25" t="s">
        <v>85</v>
      </c>
      <c r="CL97" s="25" t="s">
        <v>1</v>
      </c>
    </row>
    <row r="98" spans="1:90" s="3" customFormat="1" ht="16.5" customHeight="1">
      <c r="A98" s="83" t="s">
        <v>87</v>
      </c>
      <c r="B98" s="48"/>
      <c r="C98" s="9"/>
      <c r="D98" s="9"/>
      <c r="E98" s="220" t="s">
        <v>95</v>
      </c>
      <c r="F98" s="220"/>
      <c r="G98" s="220"/>
      <c r="H98" s="220"/>
      <c r="I98" s="220"/>
      <c r="J98" s="9"/>
      <c r="K98" s="220" t="s">
        <v>96</v>
      </c>
      <c r="L98" s="220"/>
      <c r="M98" s="220"/>
      <c r="N98" s="220"/>
      <c r="O98" s="220"/>
      <c r="P98" s="220"/>
      <c r="Q98" s="220"/>
      <c r="R98" s="220"/>
      <c r="S98" s="220"/>
      <c r="T98" s="220"/>
      <c r="U98" s="220"/>
      <c r="V98" s="220"/>
      <c r="W98" s="220"/>
      <c r="X98" s="220"/>
      <c r="Y98" s="220"/>
      <c r="Z98" s="220"/>
      <c r="AA98" s="220"/>
      <c r="AB98" s="220"/>
      <c r="AC98" s="220"/>
      <c r="AD98" s="220"/>
      <c r="AE98" s="220"/>
      <c r="AF98" s="220"/>
      <c r="AG98" s="218">
        <f>'03.01 - SO03 - stavební ú...'!J32</f>
        <v>0</v>
      </c>
      <c r="AH98" s="219"/>
      <c r="AI98" s="219"/>
      <c r="AJ98" s="219"/>
      <c r="AK98" s="219"/>
      <c r="AL98" s="219"/>
      <c r="AM98" s="219"/>
      <c r="AN98" s="218">
        <f>SUM(AG98,AT98)</f>
        <v>0</v>
      </c>
      <c r="AO98" s="219"/>
      <c r="AP98" s="219"/>
      <c r="AQ98" s="84" t="s">
        <v>90</v>
      </c>
      <c r="AR98" s="48"/>
      <c r="AS98" s="89">
        <v>0</v>
      </c>
      <c r="AT98" s="90">
        <f>ROUND(SUM(AV98:AW98),2)</f>
        <v>0</v>
      </c>
      <c r="AU98" s="91">
        <f>'03.01 - SO03 - stavební ú...'!P132</f>
        <v>0</v>
      </c>
      <c r="AV98" s="90">
        <f>'03.01 - SO03 - stavební ú...'!J35</f>
        <v>0</v>
      </c>
      <c r="AW98" s="90">
        <f>'03.01 - SO03 - stavební ú...'!J36</f>
        <v>0</v>
      </c>
      <c r="AX98" s="90">
        <f>'03.01 - SO03 - stavební ú...'!J37</f>
        <v>0</v>
      </c>
      <c r="AY98" s="90">
        <f>'03.01 - SO03 - stavební ú...'!J38</f>
        <v>0</v>
      </c>
      <c r="AZ98" s="90">
        <f>'03.01 - SO03 - stavební ú...'!F35</f>
        <v>0</v>
      </c>
      <c r="BA98" s="90">
        <f>'03.01 - SO03 - stavební ú...'!F36</f>
        <v>0</v>
      </c>
      <c r="BB98" s="90">
        <f>'03.01 - SO03 - stavební ú...'!F37</f>
        <v>0</v>
      </c>
      <c r="BC98" s="90">
        <f>'03.01 - SO03 - stavební ú...'!F38</f>
        <v>0</v>
      </c>
      <c r="BD98" s="92">
        <f>'03.01 - SO03 - stavební ú...'!F39</f>
        <v>0</v>
      </c>
      <c r="BT98" s="25" t="s">
        <v>86</v>
      </c>
      <c r="BV98" s="25" t="s">
        <v>79</v>
      </c>
      <c r="BW98" s="25" t="s">
        <v>97</v>
      </c>
      <c r="BX98" s="25" t="s">
        <v>85</v>
      </c>
      <c r="CL98" s="25" t="s">
        <v>1</v>
      </c>
    </row>
    <row r="99" spans="1:90" s="1" customFormat="1" ht="30" customHeight="1">
      <c r="B99" s="32"/>
      <c r="AR99" s="32"/>
    </row>
    <row r="100" spans="1:90" s="1" customFormat="1" ht="7" customHeight="1"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32"/>
    </row>
  </sheetData>
  <mergeCells count="5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98:AM98"/>
    <mergeCell ref="AN98:AP98"/>
    <mergeCell ref="E98:I98"/>
    <mergeCell ref="K98:AF98"/>
    <mergeCell ref="AG94:AM94"/>
    <mergeCell ref="AN94:AP94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L85:AO85"/>
    <mergeCell ref="AM87:AN87"/>
    <mergeCell ref="AS89:AT91"/>
    <mergeCell ref="AM89:AP89"/>
    <mergeCell ref="AM90:AP90"/>
  </mergeCells>
  <hyperlinks>
    <hyperlink ref="A96" location="'01.02 - SO101 a SO102 - s...'!C2" display="/" xr:uid="{00000000-0004-0000-0000-000000000000}"/>
    <hyperlink ref="A97" location="'02.01 - SO101 a SO102 - e...'!C2" display="/" xr:uid="{00000000-0004-0000-0000-000001000000}"/>
    <hyperlink ref="A98" location="'03.01 - SO03 - stavební ú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615"/>
  <sheetViews>
    <sheetView showGridLines="0" workbookViewId="0"/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10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242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91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5" customHeight="1">
      <c r="B4" s="20"/>
      <c r="D4" s="21" t="s">
        <v>98</v>
      </c>
      <c r="L4" s="20"/>
      <c r="M4" s="93" t="s">
        <v>10</v>
      </c>
      <c r="AT4" s="17" t="s">
        <v>3</v>
      </c>
    </row>
    <row r="5" spans="2:46" ht="7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3" t="str">
        <f>'Rekapitulace stavby'!K6</f>
        <v>Gymnázium, SOŠ a VOŠ Ledeč nad Sázavou – oprava střechy kuchyně a internátu</v>
      </c>
      <c r="F7" s="244"/>
      <c r="G7" s="244"/>
      <c r="H7" s="244"/>
      <c r="L7" s="20"/>
    </row>
    <row r="8" spans="2:46" ht="12" customHeight="1">
      <c r="B8" s="20"/>
      <c r="D8" s="27" t="s">
        <v>99</v>
      </c>
      <c r="L8" s="20"/>
    </row>
    <row r="9" spans="2:46" s="1" customFormat="1" ht="16.5" customHeight="1">
      <c r="B9" s="32"/>
      <c r="E9" s="243" t="s">
        <v>100</v>
      </c>
      <c r="F9" s="245"/>
      <c r="G9" s="245"/>
      <c r="H9" s="245"/>
      <c r="L9" s="32"/>
    </row>
    <row r="10" spans="2:46" s="1" customFormat="1" ht="12" customHeight="1">
      <c r="B10" s="32"/>
      <c r="D10" s="27" t="s">
        <v>101</v>
      </c>
      <c r="L10" s="32"/>
    </row>
    <row r="11" spans="2:46" s="1" customFormat="1" ht="16.5" customHeight="1">
      <c r="B11" s="32"/>
      <c r="E11" s="200" t="s">
        <v>102</v>
      </c>
      <c r="F11" s="245"/>
      <c r="G11" s="245"/>
      <c r="H11" s="245"/>
      <c r="L11" s="32"/>
    </row>
    <row r="12" spans="2:46" s="1" customFormat="1" ht="1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9. 12. 2022</v>
      </c>
      <c r="L14" s="32"/>
    </row>
    <row r="15" spans="2:46" s="1" customFormat="1" ht="10.75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tr">
        <f>IF('Rekapitulace stavby'!AN10="","",'Rekapitulace stavby'!AN10)</f>
        <v/>
      </c>
      <c r="L16" s="32"/>
    </row>
    <row r="17" spans="2:12" s="1" customFormat="1" ht="18" customHeight="1">
      <c r="B17" s="32"/>
      <c r="E17" s="25" t="str">
        <f>IF('Rekapitulace stavby'!E11="","",'Rekapitulace stavby'!E11)</f>
        <v xml:space="preserve"> </v>
      </c>
      <c r="I17" s="27" t="s">
        <v>26</v>
      </c>
      <c r="J17" s="25" t="str">
        <f>IF('Rekapitulace stavby'!AN11="","",'Rekapitulace stavby'!AN11)</f>
        <v/>
      </c>
      <c r="L17" s="32"/>
    </row>
    <row r="18" spans="2:12" s="1" customFormat="1" ht="7" customHeight="1">
      <c r="B18" s="32"/>
      <c r="L18" s="32"/>
    </row>
    <row r="19" spans="2:12" s="1" customFormat="1" ht="12" customHeight="1">
      <c r="B19" s="32"/>
      <c r="D19" s="27" t="s">
        <v>27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6" t="str">
        <f>'Rekapitulace stavby'!E14</f>
        <v>Vyplň údaj</v>
      </c>
      <c r="F20" s="226"/>
      <c r="G20" s="226"/>
      <c r="H20" s="226"/>
      <c r="I20" s="27" t="s">
        <v>26</v>
      </c>
      <c r="J20" s="28" t="str">
        <f>'Rekapitulace stavby'!AN14</f>
        <v>Vyplň údaj</v>
      </c>
      <c r="L20" s="32"/>
    </row>
    <row r="21" spans="2:12" s="1" customFormat="1" ht="7" customHeight="1">
      <c r="B21" s="32"/>
      <c r="L21" s="32"/>
    </row>
    <row r="22" spans="2:12" s="1" customFormat="1" ht="12" customHeight="1">
      <c r="B22" s="32"/>
      <c r="D22" s="27" t="s">
        <v>29</v>
      </c>
      <c r="I22" s="27" t="s">
        <v>25</v>
      </c>
      <c r="J22" s="25" t="s">
        <v>30</v>
      </c>
      <c r="L22" s="32"/>
    </row>
    <row r="23" spans="2:12" s="1" customFormat="1" ht="18" customHeight="1">
      <c r="B23" s="32"/>
      <c r="E23" s="25" t="s">
        <v>31</v>
      </c>
      <c r="I23" s="27" t="s">
        <v>26</v>
      </c>
      <c r="J23" s="25" t="s">
        <v>32</v>
      </c>
      <c r="L23" s="32"/>
    </row>
    <row r="24" spans="2:12" s="1" customFormat="1" ht="7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26</v>
      </c>
      <c r="J26" s="25" t="str">
        <f>IF('Rekapitulace stavby'!AN20="","",'Rekapitulace stavby'!AN20)</f>
        <v/>
      </c>
      <c r="L26" s="32"/>
    </row>
    <row r="27" spans="2:12" s="1" customFormat="1" ht="7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31" t="s">
        <v>1</v>
      </c>
      <c r="F29" s="231"/>
      <c r="G29" s="231"/>
      <c r="H29" s="231"/>
      <c r="L29" s="94"/>
    </row>
    <row r="30" spans="2:12" s="1" customFormat="1" ht="7" customHeight="1">
      <c r="B30" s="32"/>
      <c r="L30" s="32"/>
    </row>
    <row r="31" spans="2:12" s="1" customFormat="1" ht="7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5" customHeight="1">
      <c r="B32" s="32"/>
      <c r="D32" s="95" t="s">
        <v>37</v>
      </c>
      <c r="J32" s="66">
        <f>ROUND(J140, 2)</f>
        <v>0</v>
      </c>
      <c r="L32" s="32"/>
    </row>
    <row r="33" spans="2:12" s="1" customFormat="1" ht="7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5" customHeight="1">
      <c r="B34" s="32"/>
      <c r="F34" s="35" t="s">
        <v>39</v>
      </c>
      <c r="I34" s="35" t="s">
        <v>38</v>
      </c>
      <c r="J34" s="35" t="s">
        <v>40</v>
      </c>
      <c r="L34" s="32"/>
    </row>
    <row r="35" spans="2:12" s="1" customFormat="1" ht="14.5" customHeight="1">
      <c r="B35" s="32"/>
      <c r="D35" s="55" t="s">
        <v>41</v>
      </c>
      <c r="E35" s="27" t="s">
        <v>42</v>
      </c>
      <c r="F35" s="86">
        <f>ROUND((SUM(BE140:BE614)),  2)</f>
        <v>0</v>
      </c>
      <c r="I35" s="96">
        <v>0.21</v>
      </c>
      <c r="J35" s="86">
        <f>ROUND(((SUM(BE140:BE614))*I35),  2)</f>
        <v>0</v>
      </c>
      <c r="L35" s="32"/>
    </row>
    <row r="36" spans="2:12" s="1" customFormat="1" ht="14.5" customHeight="1">
      <c r="B36" s="32"/>
      <c r="E36" s="27" t="s">
        <v>43</v>
      </c>
      <c r="F36" s="86">
        <f>ROUND((SUM(BF140:BF614)),  2)</f>
        <v>0</v>
      </c>
      <c r="I36" s="96">
        <v>0.15</v>
      </c>
      <c r="J36" s="86">
        <f>ROUND(((SUM(BF140:BF614))*I36),  2)</f>
        <v>0</v>
      </c>
      <c r="L36" s="32"/>
    </row>
    <row r="37" spans="2:12" s="1" customFormat="1" ht="14.5" hidden="1" customHeight="1">
      <c r="B37" s="32"/>
      <c r="E37" s="27" t="s">
        <v>44</v>
      </c>
      <c r="F37" s="86">
        <f>ROUND((SUM(BG140:BG614)),  2)</f>
        <v>0</v>
      </c>
      <c r="I37" s="96">
        <v>0.21</v>
      </c>
      <c r="J37" s="86">
        <f>0</f>
        <v>0</v>
      </c>
      <c r="L37" s="32"/>
    </row>
    <row r="38" spans="2:12" s="1" customFormat="1" ht="14.5" hidden="1" customHeight="1">
      <c r="B38" s="32"/>
      <c r="E38" s="27" t="s">
        <v>45</v>
      </c>
      <c r="F38" s="86">
        <f>ROUND((SUM(BH140:BH614)),  2)</f>
        <v>0</v>
      </c>
      <c r="I38" s="96">
        <v>0.15</v>
      </c>
      <c r="J38" s="86">
        <f>0</f>
        <v>0</v>
      </c>
      <c r="L38" s="32"/>
    </row>
    <row r="39" spans="2:12" s="1" customFormat="1" ht="14.5" hidden="1" customHeight="1">
      <c r="B39" s="32"/>
      <c r="E39" s="27" t="s">
        <v>46</v>
      </c>
      <c r="F39" s="86">
        <f>ROUND((SUM(BI140:BI614)),  2)</f>
        <v>0</v>
      </c>
      <c r="I39" s="96">
        <v>0</v>
      </c>
      <c r="J39" s="86">
        <f>0</f>
        <v>0</v>
      </c>
      <c r="L39" s="32"/>
    </row>
    <row r="40" spans="2:12" s="1" customFormat="1" ht="7" customHeight="1">
      <c r="B40" s="32"/>
      <c r="L40" s="32"/>
    </row>
    <row r="41" spans="2:12" s="1" customFormat="1" ht="25.5" customHeight="1">
      <c r="B41" s="32"/>
      <c r="C41" s="97"/>
      <c r="D41" s="98" t="s">
        <v>47</v>
      </c>
      <c r="E41" s="57"/>
      <c r="F41" s="57"/>
      <c r="G41" s="99" t="s">
        <v>48</v>
      </c>
      <c r="H41" s="100" t="s">
        <v>49</v>
      </c>
      <c r="I41" s="57"/>
      <c r="J41" s="101">
        <f>SUM(J32:J39)</f>
        <v>0</v>
      </c>
      <c r="K41" s="102"/>
      <c r="L41" s="32"/>
    </row>
    <row r="42" spans="2:12" s="1" customFormat="1" ht="14.5" customHeight="1">
      <c r="B42" s="32"/>
      <c r="L42" s="32"/>
    </row>
    <row r="43" spans="2:12" ht="14.5" customHeight="1">
      <c r="B43" s="20"/>
      <c r="L43" s="20"/>
    </row>
    <row r="44" spans="2:12" ht="14.5" customHeight="1">
      <c r="B44" s="20"/>
      <c r="L44" s="20"/>
    </row>
    <row r="45" spans="2:12" ht="14.5" customHeight="1">
      <c r="B45" s="20"/>
      <c r="L45" s="20"/>
    </row>
    <row r="46" spans="2:12" ht="14.5" customHeight="1">
      <c r="B46" s="20"/>
      <c r="L46" s="20"/>
    </row>
    <row r="47" spans="2:12" ht="14.5" customHeight="1">
      <c r="B47" s="20"/>
      <c r="L47" s="20"/>
    </row>
    <row r="48" spans="2:12" ht="14.5" customHeight="1">
      <c r="B48" s="20"/>
      <c r="L48" s="20"/>
    </row>
    <row r="49" spans="2:12" ht="14.5" customHeight="1">
      <c r="B49" s="20"/>
      <c r="L49" s="20"/>
    </row>
    <row r="50" spans="2:12" s="1" customFormat="1" ht="14.5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ht="11">
      <c r="B51" s="20"/>
      <c r="L51" s="20"/>
    </row>
    <row r="52" spans="2:12" ht="11">
      <c r="B52" s="20"/>
      <c r="L52" s="20"/>
    </row>
    <row r="53" spans="2:12" ht="11">
      <c r="B53" s="20"/>
      <c r="L53" s="20"/>
    </row>
    <row r="54" spans="2:12" ht="11">
      <c r="B54" s="20"/>
      <c r="L54" s="20"/>
    </row>
    <row r="55" spans="2:12" ht="11">
      <c r="B55" s="20"/>
      <c r="L55" s="20"/>
    </row>
    <row r="56" spans="2:12" ht="11">
      <c r="B56" s="20"/>
      <c r="L56" s="20"/>
    </row>
    <row r="57" spans="2:12" ht="11">
      <c r="B57" s="20"/>
      <c r="L57" s="20"/>
    </row>
    <row r="58" spans="2:12" ht="11">
      <c r="B58" s="20"/>
      <c r="L58" s="20"/>
    </row>
    <row r="59" spans="2:12" ht="11">
      <c r="B59" s="20"/>
      <c r="L59" s="20"/>
    </row>
    <row r="60" spans="2:12" ht="11">
      <c r="B60" s="20"/>
      <c r="L60" s="20"/>
    </row>
    <row r="61" spans="2:12" s="1" customFormat="1" ht="13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 ht="11">
      <c r="B62" s="20"/>
      <c r="L62" s="20"/>
    </row>
    <row r="63" spans="2:12" ht="11">
      <c r="B63" s="20"/>
      <c r="L63" s="20"/>
    </row>
    <row r="64" spans="2:12" ht="11">
      <c r="B64" s="20"/>
      <c r="L64" s="20"/>
    </row>
    <row r="65" spans="2:12" s="1" customFormat="1" ht="13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ht="11">
      <c r="B66" s="20"/>
      <c r="L66" s="20"/>
    </row>
    <row r="67" spans="2:12" ht="11">
      <c r="B67" s="20"/>
      <c r="L67" s="20"/>
    </row>
    <row r="68" spans="2:12" ht="11">
      <c r="B68" s="20"/>
      <c r="L68" s="20"/>
    </row>
    <row r="69" spans="2:12" ht="11">
      <c r="B69" s="20"/>
      <c r="L69" s="20"/>
    </row>
    <row r="70" spans="2:12" ht="11">
      <c r="B70" s="20"/>
      <c r="L70" s="20"/>
    </row>
    <row r="71" spans="2:12" ht="11">
      <c r="B71" s="20"/>
      <c r="L71" s="20"/>
    </row>
    <row r="72" spans="2:12" ht="11">
      <c r="B72" s="20"/>
      <c r="L72" s="20"/>
    </row>
    <row r="73" spans="2:12" ht="11">
      <c r="B73" s="20"/>
      <c r="L73" s="20"/>
    </row>
    <row r="74" spans="2:12" ht="11">
      <c r="B74" s="20"/>
      <c r="L74" s="20"/>
    </row>
    <row r="75" spans="2:12" ht="11">
      <c r="B75" s="20"/>
      <c r="L75" s="20"/>
    </row>
    <row r="76" spans="2:12" s="1" customFormat="1" ht="13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7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5" customHeight="1">
      <c r="B82" s="32"/>
      <c r="C82" s="21" t="s">
        <v>103</v>
      </c>
      <c r="L82" s="32"/>
    </row>
    <row r="83" spans="2:12" s="1" customFormat="1" ht="7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3" t="str">
        <f>E7</f>
        <v>Gymnázium, SOŠ a VOŠ Ledeč nad Sázavou – oprava střechy kuchyně a internátu</v>
      </c>
      <c r="F85" s="244"/>
      <c r="G85" s="244"/>
      <c r="H85" s="244"/>
      <c r="L85" s="32"/>
    </row>
    <row r="86" spans="2:12" ht="12" customHeight="1">
      <c r="B86" s="20"/>
      <c r="C86" s="27" t="s">
        <v>99</v>
      </c>
      <c r="L86" s="20"/>
    </row>
    <row r="87" spans="2:12" s="1" customFormat="1" ht="16.5" customHeight="1">
      <c r="B87" s="32"/>
      <c r="E87" s="243" t="s">
        <v>100</v>
      </c>
      <c r="F87" s="245"/>
      <c r="G87" s="245"/>
      <c r="H87" s="245"/>
      <c r="L87" s="32"/>
    </row>
    <row r="88" spans="2:12" s="1" customFormat="1" ht="12" customHeight="1">
      <c r="B88" s="32"/>
      <c r="C88" s="27" t="s">
        <v>101</v>
      </c>
      <c r="L88" s="32"/>
    </row>
    <row r="89" spans="2:12" s="1" customFormat="1" ht="16.5" customHeight="1">
      <c r="B89" s="32"/>
      <c r="E89" s="200" t="str">
        <f>E11</f>
        <v>01.02 - SO101 a SO102 - stavební úpravy</v>
      </c>
      <c r="F89" s="245"/>
      <c r="G89" s="245"/>
      <c r="H89" s="245"/>
      <c r="L89" s="32"/>
    </row>
    <row r="90" spans="2:12" s="1" customFormat="1" ht="7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9. 12. 2022</v>
      </c>
      <c r="L91" s="32"/>
    </row>
    <row r="92" spans="2:12" s="1" customFormat="1" ht="7" customHeight="1">
      <c r="B92" s="32"/>
      <c r="L92" s="32"/>
    </row>
    <row r="93" spans="2:12" s="1" customFormat="1" ht="15.25" customHeight="1">
      <c r="B93" s="32"/>
      <c r="C93" s="27" t="s">
        <v>24</v>
      </c>
      <c r="F93" s="25" t="str">
        <f>E17</f>
        <v xml:space="preserve"> </v>
      </c>
      <c r="I93" s="27" t="s">
        <v>29</v>
      </c>
      <c r="J93" s="30" t="str">
        <f>E23</f>
        <v>Ating, s.r.o.</v>
      </c>
      <c r="L93" s="32"/>
    </row>
    <row r="94" spans="2:12" s="1" customFormat="1" ht="15.25" customHeight="1">
      <c r="B94" s="32"/>
      <c r="C94" s="27" t="s">
        <v>27</v>
      </c>
      <c r="F94" s="25" t="str">
        <f>IF(E20="","",E20)</f>
        <v>Vyplň údaj</v>
      </c>
      <c r="I94" s="27" t="s">
        <v>34</v>
      </c>
      <c r="J94" s="30" t="str">
        <f>E26</f>
        <v xml:space="preserve"> </v>
      </c>
      <c r="L94" s="32"/>
    </row>
    <row r="95" spans="2:12" s="1" customFormat="1" ht="10.25" customHeight="1">
      <c r="B95" s="32"/>
      <c r="L95" s="32"/>
    </row>
    <row r="96" spans="2:12" s="1" customFormat="1" ht="29.25" customHeight="1">
      <c r="B96" s="32"/>
      <c r="C96" s="105" t="s">
        <v>104</v>
      </c>
      <c r="D96" s="97"/>
      <c r="E96" s="97"/>
      <c r="F96" s="97"/>
      <c r="G96" s="97"/>
      <c r="H96" s="97"/>
      <c r="I96" s="97"/>
      <c r="J96" s="106" t="s">
        <v>105</v>
      </c>
      <c r="K96" s="97"/>
      <c r="L96" s="32"/>
    </row>
    <row r="97" spans="2:47" s="1" customFormat="1" ht="10.25" customHeight="1">
      <c r="B97" s="32"/>
      <c r="L97" s="32"/>
    </row>
    <row r="98" spans="2:47" s="1" customFormat="1" ht="22.75" customHeight="1">
      <c r="B98" s="32"/>
      <c r="C98" s="107" t="s">
        <v>106</v>
      </c>
      <c r="J98" s="66">
        <f>J140</f>
        <v>0</v>
      </c>
      <c r="L98" s="32"/>
      <c r="AU98" s="17" t="s">
        <v>107</v>
      </c>
    </row>
    <row r="99" spans="2:47" s="8" customFormat="1" ht="25" customHeight="1">
      <c r="B99" s="108"/>
      <c r="D99" s="109" t="s">
        <v>108</v>
      </c>
      <c r="E99" s="110"/>
      <c r="F99" s="110"/>
      <c r="G99" s="110"/>
      <c r="H99" s="110"/>
      <c r="I99" s="110"/>
      <c r="J99" s="111">
        <f>J141</f>
        <v>0</v>
      </c>
      <c r="L99" s="108"/>
    </row>
    <row r="100" spans="2:47" s="9" customFormat="1" ht="20" customHeight="1">
      <c r="B100" s="112"/>
      <c r="D100" s="113" t="s">
        <v>109</v>
      </c>
      <c r="E100" s="114"/>
      <c r="F100" s="114"/>
      <c r="G100" s="114"/>
      <c r="H100" s="114"/>
      <c r="I100" s="114"/>
      <c r="J100" s="115">
        <f>J142</f>
        <v>0</v>
      </c>
      <c r="L100" s="112"/>
    </row>
    <row r="101" spans="2:47" s="9" customFormat="1" ht="14.75" customHeight="1">
      <c r="B101" s="112"/>
      <c r="D101" s="113" t="s">
        <v>110</v>
      </c>
      <c r="E101" s="114"/>
      <c r="F101" s="114"/>
      <c r="G101" s="114"/>
      <c r="H101" s="114"/>
      <c r="I101" s="114"/>
      <c r="J101" s="115">
        <f>J143</f>
        <v>0</v>
      </c>
      <c r="L101" s="112"/>
    </row>
    <row r="102" spans="2:47" s="9" customFormat="1" ht="20" customHeight="1">
      <c r="B102" s="112"/>
      <c r="D102" s="113" t="s">
        <v>111</v>
      </c>
      <c r="E102" s="114"/>
      <c r="F102" s="114"/>
      <c r="G102" s="114"/>
      <c r="H102" s="114"/>
      <c r="I102" s="114"/>
      <c r="J102" s="115">
        <f>J152</f>
        <v>0</v>
      </c>
      <c r="L102" s="112"/>
    </row>
    <row r="103" spans="2:47" s="9" customFormat="1" ht="20" customHeight="1">
      <c r="B103" s="112"/>
      <c r="D103" s="113" t="s">
        <v>112</v>
      </c>
      <c r="E103" s="114"/>
      <c r="F103" s="114"/>
      <c r="G103" s="114"/>
      <c r="H103" s="114"/>
      <c r="I103" s="114"/>
      <c r="J103" s="115">
        <f>J192</f>
        <v>0</v>
      </c>
      <c r="L103" s="112"/>
    </row>
    <row r="104" spans="2:47" s="8" customFormat="1" ht="25" customHeight="1">
      <c r="B104" s="108"/>
      <c r="D104" s="109" t="s">
        <v>113</v>
      </c>
      <c r="E104" s="110"/>
      <c r="F104" s="110"/>
      <c r="G104" s="110"/>
      <c r="H104" s="110"/>
      <c r="I104" s="110"/>
      <c r="J104" s="111">
        <f>J208</f>
        <v>0</v>
      </c>
      <c r="L104" s="108"/>
    </row>
    <row r="105" spans="2:47" s="9" customFormat="1" ht="20" customHeight="1">
      <c r="B105" s="112"/>
      <c r="D105" s="113" t="s">
        <v>114</v>
      </c>
      <c r="E105" s="114"/>
      <c r="F105" s="114"/>
      <c r="G105" s="114"/>
      <c r="H105" s="114"/>
      <c r="I105" s="114"/>
      <c r="J105" s="115">
        <f>J209</f>
        <v>0</v>
      </c>
      <c r="L105" s="112"/>
    </row>
    <row r="106" spans="2:47" s="9" customFormat="1" ht="20" customHeight="1">
      <c r="B106" s="112"/>
      <c r="D106" s="113" t="s">
        <v>115</v>
      </c>
      <c r="E106" s="114"/>
      <c r="F106" s="114"/>
      <c r="G106" s="114"/>
      <c r="H106" s="114"/>
      <c r="I106" s="114"/>
      <c r="J106" s="115">
        <f>J216</f>
        <v>0</v>
      </c>
      <c r="L106" s="112"/>
    </row>
    <row r="107" spans="2:47" s="9" customFormat="1" ht="20" customHeight="1">
      <c r="B107" s="112"/>
      <c r="D107" s="113" t="s">
        <v>116</v>
      </c>
      <c r="E107" s="114"/>
      <c r="F107" s="114"/>
      <c r="G107" s="114"/>
      <c r="H107" s="114"/>
      <c r="I107" s="114"/>
      <c r="J107" s="115">
        <f>J234</f>
        <v>0</v>
      </c>
      <c r="L107" s="112"/>
    </row>
    <row r="108" spans="2:47" s="9" customFormat="1" ht="20" customHeight="1">
      <c r="B108" s="112"/>
      <c r="D108" s="113" t="s">
        <v>117</v>
      </c>
      <c r="E108" s="114"/>
      <c r="F108" s="114"/>
      <c r="G108" s="114"/>
      <c r="H108" s="114"/>
      <c r="I108" s="114"/>
      <c r="J108" s="115">
        <f>J239</f>
        <v>0</v>
      </c>
      <c r="L108" s="112"/>
    </row>
    <row r="109" spans="2:47" s="9" customFormat="1" ht="20" customHeight="1">
      <c r="B109" s="112"/>
      <c r="D109" s="113" t="s">
        <v>118</v>
      </c>
      <c r="E109" s="114"/>
      <c r="F109" s="114"/>
      <c r="G109" s="114"/>
      <c r="H109" s="114"/>
      <c r="I109" s="114"/>
      <c r="J109" s="115">
        <f>J274</f>
        <v>0</v>
      </c>
      <c r="L109" s="112"/>
    </row>
    <row r="110" spans="2:47" s="9" customFormat="1" ht="20" customHeight="1">
      <c r="B110" s="112"/>
      <c r="D110" s="113" t="s">
        <v>119</v>
      </c>
      <c r="E110" s="114"/>
      <c r="F110" s="114"/>
      <c r="G110" s="114"/>
      <c r="H110" s="114"/>
      <c r="I110" s="114"/>
      <c r="J110" s="115">
        <f>J465</f>
        <v>0</v>
      </c>
      <c r="L110" s="112"/>
    </row>
    <row r="111" spans="2:47" s="9" customFormat="1" ht="20" customHeight="1">
      <c r="B111" s="112"/>
      <c r="D111" s="113" t="s">
        <v>120</v>
      </c>
      <c r="E111" s="114"/>
      <c r="F111" s="114"/>
      <c r="G111" s="114"/>
      <c r="H111" s="114"/>
      <c r="I111" s="114"/>
      <c r="J111" s="115">
        <f>J500</f>
        <v>0</v>
      </c>
      <c r="L111" s="112"/>
    </row>
    <row r="112" spans="2:47" s="9" customFormat="1" ht="20" customHeight="1">
      <c r="B112" s="112"/>
      <c r="D112" s="113" t="s">
        <v>121</v>
      </c>
      <c r="E112" s="114"/>
      <c r="F112" s="114"/>
      <c r="G112" s="114"/>
      <c r="H112" s="114"/>
      <c r="I112" s="114"/>
      <c r="J112" s="115">
        <f>J559</f>
        <v>0</v>
      </c>
      <c r="L112" s="112"/>
    </row>
    <row r="113" spans="2:12" s="9" customFormat="1" ht="20" customHeight="1">
      <c r="B113" s="112"/>
      <c r="D113" s="113" t="s">
        <v>122</v>
      </c>
      <c r="E113" s="114"/>
      <c r="F113" s="114"/>
      <c r="G113" s="114"/>
      <c r="H113" s="114"/>
      <c r="I113" s="114"/>
      <c r="J113" s="115">
        <f>J577</f>
        <v>0</v>
      </c>
      <c r="L113" s="112"/>
    </row>
    <row r="114" spans="2:12" s="8" customFormat="1" ht="25" customHeight="1">
      <c r="B114" s="108"/>
      <c r="D114" s="109" t="s">
        <v>123</v>
      </c>
      <c r="E114" s="110"/>
      <c r="F114" s="110"/>
      <c r="G114" s="110"/>
      <c r="H114" s="110"/>
      <c r="I114" s="110"/>
      <c r="J114" s="111">
        <f>J590</f>
        <v>0</v>
      </c>
      <c r="L114" s="108"/>
    </row>
    <row r="115" spans="2:12" s="9" customFormat="1" ht="20" customHeight="1">
      <c r="B115" s="112"/>
      <c r="D115" s="113" t="s">
        <v>124</v>
      </c>
      <c r="E115" s="114"/>
      <c r="F115" s="114"/>
      <c r="G115" s="114"/>
      <c r="H115" s="114"/>
      <c r="I115" s="114"/>
      <c r="J115" s="115">
        <f>J591</f>
        <v>0</v>
      </c>
      <c r="L115" s="112"/>
    </row>
    <row r="116" spans="2:12" s="9" customFormat="1" ht="20" customHeight="1">
      <c r="B116" s="112"/>
      <c r="D116" s="113" t="s">
        <v>125</v>
      </c>
      <c r="E116" s="114"/>
      <c r="F116" s="114"/>
      <c r="G116" s="114"/>
      <c r="H116" s="114"/>
      <c r="I116" s="114"/>
      <c r="J116" s="115">
        <f>J600</f>
        <v>0</v>
      </c>
      <c r="L116" s="112"/>
    </row>
    <row r="117" spans="2:12" s="9" customFormat="1" ht="20" customHeight="1">
      <c r="B117" s="112"/>
      <c r="D117" s="113" t="s">
        <v>126</v>
      </c>
      <c r="E117" s="114"/>
      <c r="F117" s="114"/>
      <c r="G117" s="114"/>
      <c r="H117" s="114"/>
      <c r="I117" s="114"/>
      <c r="J117" s="115">
        <f>J610</f>
        <v>0</v>
      </c>
      <c r="L117" s="112"/>
    </row>
    <row r="118" spans="2:12" s="9" customFormat="1" ht="20" customHeight="1">
      <c r="B118" s="112"/>
      <c r="D118" s="113" t="s">
        <v>127</v>
      </c>
      <c r="E118" s="114"/>
      <c r="F118" s="114"/>
      <c r="G118" s="114"/>
      <c r="H118" s="114"/>
      <c r="I118" s="114"/>
      <c r="J118" s="115">
        <f>J611</f>
        <v>0</v>
      </c>
      <c r="L118" s="112"/>
    </row>
    <row r="119" spans="2:12" s="1" customFormat="1" ht="21.75" customHeight="1">
      <c r="B119" s="32"/>
      <c r="L119" s="32"/>
    </row>
    <row r="120" spans="2:12" s="1" customFormat="1" ht="7" customHeight="1"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32"/>
    </row>
    <row r="124" spans="2:12" s="1" customFormat="1" ht="7" customHeight="1"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32"/>
    </row>
    <row r="125" spans="2:12" s="1" customFormat="1" ht="25" customHeight="1">
      <c r="B125" s="32"/>
      <c r="C125" s="21" t="s">
        <v>128</v>
      </c>
      <c r="L125" s="32"/>
    </row>
    <row r="126" spans="2:12" s="1" customFormat="1" ht="7" customHeight="1">
      <c r="B126" s="32"/>
      <c r="L126" s="32"/>
    </row>
    <row r="127" spans="2:12" s="1" customFormat="1" ht="12" customHeight="1">
      <c r="B127" s="32"/>
      <c r="C127" s="27" t="s">
        <v>16</v>
      </c>
      <c r="L127" s="32"/>
    </row>
    <row r="128" spans="2:12" s="1" customFormat="1" ht="16.5" customHeight="1">
      <c r="B128" s="32"/>
      <c r="E128" s="243" t="str">
        <f>E7</f>
        <v>Gymnázium, SOŠ a VOŠ Ledeč nad Sázavou – oprava střechy kuchyně a internátu</v>
      </c>
      <c r="F128" s="244"/>
      <c r="G128" s="244"/>
      <c r="H128" s="244"/>
      <c r="L128" s="32"/>
    </row>
    <row r="129" spans="2:65" ht="12" customHeight="1">
      <c r="B129" s="20"/>
      <c r="C129" s="27" t="s">
        <v>99</v>
      </c>
      <c r="L129" s="20"/>
    </row>
    <row r="130" spans="2:65" s="1" customFormat="1" ht="16.5" customHeight="1">
      <c r="B130" s="32"/>
      <c r="E130" s="243" t="s">
        <v>100</v>
      </c>
      <c r="F130" s="245"/>
      <c r="G130" s="245"/>
      <c r="H130" s="245"/>
      <c r="L130" s="32"/>
    </row>
    <row r="131" spans="2:65" s="1" customFormat="1" ht="12" customHeight="1">
      <c r="B131" s="32"/>
      <c r="C131" s="27" t="s">
        <v>101</v>
      </c>
      <c r="L131" s="32"/>
    </row>
    <row r="132" spans="2:65" s="1" customFormat="1" ht="16.5" customHeight="1">
      <c r="B132" s="32"/>
      <c r="E132" s="200" t="str">
        <f>E11</f>
        <v>01.02 - SO101 a SO102 - stavební úpravy</v>
      </c>
      <c r="F132" s="245"/>
      <c r="G132" s="245"/>
      <c r="H132" s="245"/>
      <c r="L132" s="32"/>
    </row>
    <row r="133" spans="2:65" s="1" customFormat="1" ht="7" customHeight="1">
      <c r="B133" s="32"/>
      <c r="L133" s="32"/>
    </row>
    <row r="134" spans="2:65" s="1" customFormat="1" ht="12" customHeight="1">
      <c r="B134" s="32"/>
      <c r="C134" s="27" t="s">
        <v>20</v>
      </c>
      <c r="F134" s="25" t="str">
        <f>F14</f>
        <v xml:space="preserve"> </v>
      </c>
      <c r="I134" s="27" t="s">
        <v>22</v>
      </c>
      <c r="J134" s="52" t="str">
        <f>IF(J14="","",J14)</f>
        <v>9. 12. 2022</v>
      </c>
      <c r="L134" s="32"/>
    </row>
    <row r="135" spans="2:65" s="1" customFormat="1" ht="7" customHeight="1">
      <c r="B135" s="32"/>
      <c r="L135" s="32"/>
    </row>
    <row r="136" spans="2:65" s="1" customFormat="1" ht="15.25" customHeight="1">
      <c r="B136" s="32"/>
      <c r="C136" s="27" t="s">
        <v>24</v>
      </c>
      <c r="F136" s="25" t="str">
        <f>E17</f>
        <v xml:space="preserve"> </v>
      </c>
      <c r="I136" s="27" t="s">
        <v>29</v>
      </c>
      <c r="J136" s="30" t="str">
        <f>E23</f>
        <v>Ating, s.r.o.</v>
      </c>
      <c r="L136" s="32"/>
    </row>
    <row r="137" spans="2:65" s="1" customFormat="1" ht="15.25" customHeight="1">
      <c r="B137" s="32"/>
      <c r="C137" s="27" t="s">
        <v>27</v>
      </c>
      <c r="F137" s="25" t="str">
        <f>IF(E20="","",E20)</f>
        <v>Vyplň údaj</v>
      </c>
      <c r="I137" s="27" t="s">
        <v>34</v>
      </c>
      <c r="J137" s="30" t="str">
        <f>E26</f>
        <v xml:space="preserve"> </v>
      </c>
      <c r="L137" s="32"/>
    </row>
    <row r="138" spans="2:65" s="1" customFormat="1" ht="10.25" customHeight="1">
      <c r="B138" s="32"/>
      <c r="L138" s="32"/>
    </row>
    <row r="139" spans="2:65" s="10" customFormat="1" ht="29.25" customHeight="1">
      <c r="B139" s="116"/>
      <c r="C139" s="117" t="s">
        <v>129</v>
      </c>
      <c r="D139" s="118" t="s">
        <v>62</v>
      </c>
      <c r="E139" s="118" t="s">
        <v>58</v>
      </c>
      <c r="F139" s="118" t="s">
        <v>59</v>
      </c>
      <c r="G139" s="118" t="s">
        <v>130</v>
      </c>
      <c r="H139" s="118" t="s">
        <v>131</v>
      </c>
      <c r="I139" s="118" t="s">
        <v>132</v>
      </c>
      <c r="J139" s="119" t="s">
        <v>105</v>
      </c>
      <c r="K139" s="120" t="s">
        <v>133</v>
      </c>
      <c r="L139" s="116"/>
      <c r="M139" s="59" t="s">
        <v>1</v>
      </c>
      <c r="N139" s="60" t="s">
        <v>41</v>
      </c>
      <c r="O139" s="60" t="s">
        <v>134</v>
      </c>
      <c r="P139" s="60" t="s">
        <v>135</v>
      </c>
      <c r="Q139" s="60" t="s">
        <v>136</v>
      </c>
      <c r="R139" s="60" t="s">
        <v>137</v>
      </c>
      <c r="S139" s="60" t="s">
        <v>138</v>
      </c>
      <c r="T139" s="61" t="s">
        <v>139</v>
      </c>
    </row>
    <row r="140" spans="2:65" s="1" customFormat="1" ht="22.75" customHeight="1">
      <c r="B140" s="32"/>
      <c r="C140" s="64" t="s">
        <v>140</v>
      </c>
      <c r="J140" s="121">
        <f>BK140</f>
        <v>0</v>
      </c>
      <c r="L140" s="32"/>
      <c r="M140" s="62"/>
      <c r="N140" s="53"/>
      <c r="O140" s="53"/>
      <c r="P140" s="122">
        <f>P141+P208+P590</f>
        <v>0</v>
      </c>
      <c r="Q140" s="53"/>
      <c r="R140" s="122">
        <f>R141+R208+R590</f>
        <v>17.985416870000005</v>
      </c>
      <c r="S140" s="53"/>
      <c r="T140" s="123">
        <f>T141+T208+T590</f>
        <v>35.517801710000001</v>
      </c>
      <c r="AT140" s="17" t="s">
        <v>76</v>
      </c>
      <c r="AU140" s="17" t="s">
        <v>107</v>
      </c>
      <c r="BK140" s="124">
        <f>BK141+BK208+BK590</f>
        <v>0</v>
      </c>
    </row>
    <row r="141" spans="2:65" s="11" customFormat="1" ht="26" customHeight="1">
      <c r="B141" s="125"/>
      <c r="D141" s="126" t="s">
        <v>76</v>
      </c>
      <c r="E141" s="127" t="s">
        <v>141</v>
      </c>
      <c r="F141" s="127" t="s">
        <v>142</v>
      </c>
      <c r="I141" s="128"/>
      <c r="J141" s="129">
        <f>BK141</f>
        <v>0</v>
      </c>
      <c r="L141" s="125"/>
      <c r="M141" s="130"/>
      <c r="P141" s="131">
        <f>P142+P152+P192</f>
        <v>0</v>
      </c>
      <c r="R141" s="131">
        <f>R142+R152+R192</f>
        <v>-1.1223E-4</v>
      </c>
      <c r="T141" s="132">
        <f>T142+T152+T192</f>
        <v>0</v>
      </c>
      <c r="AR141" s="126" t="s">
        <v>84</v>
      </c>
      <c r="AT141" s="133" t="s">
        <v>76</v>
      </c>
      <c r="AU141" s="133" t="s">
        <v>77</v>
      </c>
      <c r="AY141" s="126" t="s">
        <v>143</v>
      </c>
      <c r="BK141" s="134">
        <f>BK142+BK152+BK192</f>
        <v>0</v>
      </c>
    </row>
    <row r="142" spans="2:65" s="11" customFormat="1" ht="22.75" customHeight="1">
      <c r="B142" s="125"/>
      <c r="D142" s="126" t="s">
        <v>76</v>
      </c>
      <c r="E142" s="135" t="s">
        <v>144</v>
      </c>
      <c r="F142" s="135" t="s">
        <v>145</v>
      </c>
      <c r="I142" s="128"/>
      <c r="J142" s="136">
        <f>BK142</f>
        <v>0</v>
      </c>
      <c r="L142" s="125"/>
      <c r="M142" s="130"/>
      <c r="P142" s="131">
        <f>P143</f>
        <v>0</v>
      </c>
      <c r="R142" s="131">
        <f>R143</f>
        <v>-1.1223E-4</v>
      </c>
      <c r="T142" s="132">
        <f>T143</f>
        <v>0</v>
      </c>
      <c r="AR142" s="126" t="s">
        <v>84</v>
      </c>
      <c r="AT142" s="133" t="s">
        <v>76</v>
      </c>
      <c r="AU142" s="133" t="s">
        <v>84</v>
      </c>
      <c r="AY142" s="126" t="s">
        <v>143</v>
      </c>
      <c r="BK142" s="134">
        <f>BK143</f>
        <v>0</v>
      </c>
    </row>
    <row r="143" spans="2:65" s="11" customFormat="1" ht="20.75" customHeight="1">
      <c r="B143" s="125"/>
      <c r="D143" s="126" t="s">
        <v>76</v>
      </c>
      <c r="E143" s="135" t="s">
        <v>146</v>
      </c>
      <c r="F143" s="135" t="s">
        <v>147</v>
      </c>
      <c r="I143" s="128"/>
      <c r="J143" s="136">
        <f>BK143</f>
        <v>0</v>
      </c>
      <c r="L143" s="125"/>
      <c r="M143" s="130"/>
      <c r="P143" s="131">
        <f>SUM(P144:P151)</f>
        <v>0</v>
      </c>
      <c r="R143" s="131">
        <f>SUM(R144:R151)</f>
        <v>-1.1223E-4</v>
      </c>
      <c r="T143" s="132">
        <f>SUM(T144:T151)</f>
        <v>0</v>
      </c>
      <c r="AR143" s="126" t="s">
        <v>84</v>
      </c>
      <c r="AT143" s="133" t="s">
        <v>76</v>
      </c>
      <c r="AU143" s="133" t="s">
        <v>86</v>
      </c>
      <c r="AY143" s="126" t="s">
        <v>143</v>
      </c>
      <c r="BK143" s="134">
        <f>SUM(BK144:BK151)</f>
        <v>0</v>
      </c>
    </row>
    <row r="144" spans="2:65" s="1" customFormat="1" ht="14.5" customHeight="1">
      <c r="B144" s="137"/>
      <c r="C144" s="138" t="s">
        <v>84</v>
      </c>
      <c r="D144" s="139" t="s">
        <v>148</v>
      </c>
      <c r="E144" s="140" t="s">
        <v>149</v>
      </c>
      <c r="F144" s="141" t="s">
        <v>150</v>
      </c>
      <c r="G144" s="142" t="s">
        <v>151</v>
      </c>
      <c r="H144" s="143">
        <v>3.7410000000000001</v>
      </c>
      <c r="I144" s="144"/>
      <c r="J144" s="145">
        <f>ROUND(I144*H144,2)</f>
        <v>0</v>
      </c>
      <c r="K144" s="146"/>
      <c r="L144" s="32"/>
      <c r="M144" s="147" t="s">
        <v>1</v>
      </c>
      <c r="N144" s="148" t="s">
        <v>42</v>
      </c>
      <c r="P144" s="149">
        <f>O144*H144</f>
        <v>0</v>
      </c>
      <c r="Q144" s="149">
        <v>-3.0000000000000001E-5</v>
      </c>
      <c r="R144" s="149">
        <f>Q144*H144</f>
        <v>-1.1223E-4</v>
      </c>
      <c r="S144" s="149">
        <v>0</v>
      </c>
      <c r="T144" s="150">
        <f>S144*H144</f>
        <v>0</v>
      </c>
      <c r="AR144" s="151" t="s">
        <v>152</v>
      </c>
      <c r="AT144" s="151" t="s">
        <v>148</v>
      </c>
      <c r="AU144" s="151" t="s">
        <v>153</v>
      </c>
      <c r="AY144" s="17" t="s">
        <v>143</v>
      </c>
      <c r="BE144" s="152">
        <f>IF(N144="základní",J144,0)</f>
        <v>0</v>
      </c>
      <c r="BF144" s="152">
        <f>IF(N144="snížená",J144,0)</f>
        <v>0</v>
      </c>
      <c r="BG144" s="152">
        <f>IF(N144="zákl. přenesená",J144,0)</f>
        <v>0</v>
      </c>
      <c r="BH144" s="152">
        <f>IF(N144="sníž. přenesená",J144,0)</f>
        <v>0</v>
      </c>
      <c r="BI144" s="152">
        <f>IF(N144="nulová",J144,0)</f>
        <v>0</v>
      </c>
      <c r="BJ144" s="17" t="s">
        <v>84</v>
      </c>
      <c r="BK144" s="152">
        <f>ROUND(I144*H144,2)</f>
        <v>0</v>
      </c>
      <c r="BL144" s="17" t="s">
        <v>152</v>
      </c>
      <c r="BM144" s="151" t="s">
        <v>154</v>
      </c>
    </row>
    <row r="145" spans="2:65" s="1" customFormat="1" ht="12">
      <c r="B145" s="32"/>
      <c r="D145" s="153" t="s">
        <v>155</v>
      </c>
      <c r="F145" s="154" t="s">
        <v>150</v>
      </c>
      <c r="I145" s="155"/>
      <c r="L145" s="32"/>
      <c r="M145" s="156"/>
      <c r="T145" s="56"/>
      <c r="AT145" s="17" t="s">
        <v>155</v>
      </c>
      <c r="AU145" s="17" t="s">
        <v>153</v>
      </c>
    </row>
    <row r="146" spans="2:65" s="1" customFormat="1" ht="24">
      <c r="B146" s="32"/>
      <c r="D146" s="153" t="s">
        <v>156</v>
      </c>
      <c r="F146" s="157" t="s">
        <v>157</v>
      </c>
      <c r="I146" s="155"/>
      <c r="L146" s="32"/>
      <c r="M146" s="156"/>
      <c r="T146" s="56"/>
      <c r="AT146" s="17" t="s">
        <v>156</v>
      </c>
      <c r="AU146" s="17" t="s">
        <v>153</v>
      </c>
    </row>
    <row r="147" spans="2:65" s="12" customFormat="1" ht="12">
      <c r="B147" s="158"/>
      <c r="D147" s="153" t="s">
        <v>158</v>
      </c>
      <c r="E147" s="159" t="s">
        <v>1</v>
      </c>
      <c r="F147" s="160" t="s">
        <v>159</v>
      </c>
      <c r="H147" s="161">
        <v>3.4009999999999998</v>
      </c>
      <c r="I147" s="162"/>
      <c r="L147" s="158"/>
      <c r="M147" s="163"/>
      <c r="T147" s="164"/>
      <c r="AT147" s="159" t="s">
        <v>158</v>
      </c>
      <c r="AU147" s="159" t="s">
        <v>153</v>
      </c>
      <c r="AV147" s="12" t="s">
        <v>86</v>
      </c>
      <c r="AW147" s="12" t="s">
        <v>33</v>
      </c>
      <c r="AX147" s="12" t="s">
        <v>77</v>
      </c>
      <c r="AY147" s="159" t="s">
        <v>143</v>
      </c>
    </row>
    <row r="148" spans="2:65" s="13" customFormat="1" ht="12">
      <c r="B148" s="165"/>
      <c r="D148" s="153" t="s">
        <v>158</v>
      </c>
      <c r="E148" s="166" t="s">
        <v>1</v>
      </c>
      <c r="F148" s="167" t="s">
        <v>160</v>
      </c>
      <c r="H148" s="168">
        <v>3.4009999999999998</v>
      </c>
      <c r="I148" s="169"/>
      <c r="L148" s="165"/>
      <c r="M148" s="170"/>
      <c r="T148" s="171"/>
      <c r="AT148" s="166" t="s">
        <v>158</v>
      </c>
      <c r="AU148" s="166" t="s">
        <v>153</v>
      </c>
      <c r="AV148" s="13" t="s">
        <v>161</v>
      </c>
      <c r="AW148" s="13" t="s">
        <v>33</v>
      </c>
      <c r="AX148" s="13" t="s">
        <v>84</v>
      </c>
      <c r="AY148" s="166" t="s">
        <v>143</v>
      </c>
    </row>
    <row r="149" spans="2:65" s="12" customFormat="1" ht="12">
      <c r="B149" s="158"/>
      <c r="D149" s="153" t="s">
        <v>158</v>
      </c>
      <c r="F149" s="160" t="s">
        <v>162</v>
      </c>
      <c r="H149" s="161">
        <v>3.7410000000000001</v>
      </c>
      <c r="I149" s="162"/>
      <c r="L149" s="158"/>
      <c r="M149" s="163"/>
      <c r="T149" s="164"/>
      <c r="AT149" s="159" t="s">
        <v>158</v>
      </c>
      <c r="AU149" s="159" t="s">
        <v>153</v>
      </c>
      <c r="AV149" s="12" t="s">
        <v>86</v>
      </c>
      <c r="AW149" s="12" t="s">
        <v>3</v>
      </c>
      <c r="AX149" s="12" t="s">
        <v>84</v>
      </c>
      <c r="AY149" s="159" t="s">
        <v>143</v>
      </c>
    </row>
    <row r="150" spans="2:65" s="1" customFormat="1" ht="14.5" customHeight="1">
      <c r="B150" s="137"/>
      <c r="C150" s="138" t="s">
        <v>86</v>
      </c>
      <c r="D150" s="139" t="s">
        <v>148</v>
      </c>
      <c r="E150" s="140" t="s">
        <v>163</v>
      </c>
      <c r="F150" s="141" t="s">
        <v>164</v>
      </c>
      <c r="G150" s="142" t="s">
        <v>165</v>
      </c>
      <c r="H150" s="143">
        <v>1</v>
      </c>
      <c r="I150" s="144"/>
      <c r="J150" s="145">
        <f>ROUND(I150*H150,2)</f>
        <v>0</v>
      </c>
      <c r="K150" s="146"/>
      <c r="L150" s="32"/>
      <c r="M150" s="147" t="s">
        <v>1</v>
      </c>
      <c r="N150" s="148" t="s">
        <v>42</v>
      </c>
      <c r="P150" s="149">
        <f>O150*H150</f>
        <v>0</v>
      </c>
      <c r="Q150" s="149">
        <v>0</v>
      </c>
      <c r="R150" s="149">
        <f>Q150*H150</f>
        <v>0</v>
      </c>
      <c r="S150" s="149">
        <v>0</v>
      </c>
      <c r="T150" s="150">
        <f>S150*H150</f>
        <v>0</v>
      </c>
      <c r="AR150" s="151" t="s">
        <v>152</v>
      </c>
      <c r="AT150" s="151" t="s">
        <v>148</v>
      </c>
      <c r="AU150" s="151" t="s">
        <v>153</v>
      </c>
      <c r="AY150" s="17" t="s">
        <v>143</v>
      </c>
      <c r="BE150" s="152">
        <f>IF(N150="základní",J150,0)</f>
        <v>0</v>
      </c>
      <c r="BF150" s="152">
        <f>IF(N150="snížená",J150,0)</f>
        <v>0</v>
      </c>
      <c r="BG150" s="152">
        <f>IF(N150="zákl. přenesená",J150,0)</f>
        <v>0</v>
      </c>
      <c r="BH150" s="152">
        <f>IF(N150="sníž. přenesená",J150,0)</f>
        <v>0</v>
      </c>
      <c r="BI150" s="152">
        <f>IF(N150="nulová",J150,0)</f>
        <v>0</v>
      </c>
      <c r="BJ150" s="17" t="s">
        <v>84</v>
      </c>
      <c r="BK150" s="152">
        <f>ROUND(I150*H150,2)</f>
        <v>0</v>
      </c>
      <c r="BL150" s="17" t="s">
        <v>152</v>
      </c>
      <c r="BM150" s="151" t="s">
        <v>166</v>
      </c>
    </row>
    <row r="151" spans="2:65" s="1" customFormat="1" ht="12">
      <c r="B151" s="32"/>
      <c r="D151" s="153" t="s">
        <v>155</v>
      </c>
      <c r="F151" s="154" t="s">
        <v>164</v>
      </c>
      <c r="I151" s="155"/>
      <c r="L151" s="32"/>
      <c r="M151" s="156"/>
      <c r="T151" s="56"/>
      <c r="AT151" s="17" t="s">
        <v>155</v>
      </c>
      <c r="AU151" s="17" t="s">
        <v>153</v>
      </c>
    </row>
    <row r="152" spans="2:65" s="11" customFormat="1" ht="22.75" customHeight="1">
      <c r="B152" s="125"/>
      <c r="D152" s="126" t="s">
        <v>76</v>
      </c>
      <c r="E152" s="135" t="s">
        <v>167</v>
      </c>
      <c r="F152" s="135" t="s">
        <v>168</v>
      </c>
      <c r="I152" s="128"/>
      <c r="J152" s="136">
        <f>BK152</f>
        <v>0</v>
      </c>
      <c r="L152" s="125"/>
      <c r="M152" s="130"/>
      <c r="P152" s="131">
        <f>SUM(P153:P191)</f>
        <v>0</v>
      </c>
      <c r="R152" s="131">
        <f>SUM(R153:R191)</f>
        <v>0</v>
      </c>
      <c r="T152" s="132">
        <f>SUM(T153:T191)</f>
        <v>0</v>
      </c>
      <c r="AR152" s="126" t="s">
        <v>84</v>
      </c>
      <c r="AT152" s="133" t="s">
        <v>76</v>
      </c>
      <c r="AU152" s="133" t="s">
        <v>84</v>
      </c>
      <c r="AY152" s="126" t="s">
        <v>143</v>
      </c>
      <c r="BK152" s="134">
        <f>SUM(BK153:BK191)</f>
        <v>0</v>
      </c>
    </row>
    <row r="153" spans="2:65" s="1" customFormat="1" ht="14.5" customHeight="1">
      <c r="B153" s="137"/>
      <c r="C153" s="138" t="s">
        <v>153</v>
      </c>
      <c r="D153" s="138" t="s">
        <v>148</v>
      </c>
      <c r="E153" s="140" t="s">
        <v>169</v>
      </c>
      <c r="F153" s="141" t="s">
        <v>170</v>
      </c>
      <c r="G153" s="142" t="s">
        <v>151</v>
      </c>
      <c r="H153" s="143">
        <v>2234.4</v>
      </c>
      <c r="I153" s="144"/>
      <c r="J153" s="145">
        <f>ROUND(I153*H153,2)</f>
        <v>0</v>
      </c>
      <c r="K153" s="146"/>
      <c r="L153" s="32"/>
      <c r="M153" s="147" t="s">
        <v>1</v>
      </c>
      <c r="N153" s="148" t="s">
        <v>42</v>
      </c>
      <c r="P153" s="149">
        <f>O153*H153</f>
        <v>0</v>
      </c>
      <c r="Q153" s="149">
        <v>0</v>
      </c>
      <c r="R153" s="149">
        <f>Q153*H153</f>
        <v>0</v>
      </c>
      <c r="S153" s="149">
        <v>0</v>
      </c>
      <c r="T153" s="150">
        <f>S153*H153</f>
        <v>0</v>
      </c>
      <c r="AR153" s="151" t="s">
        <v>161</v>
      </c>
      <c r="AT153" s="151" t="s">
        <v>148</v>
      </c>
      <c r="AU153" s="151" t="s">
        <v>86</v>
      </c>
      <c r="AY153" s="17" t="s">
        <v>143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7" t="s">
        <v>84</v>
      </c>
      <c r="BK153" s="152">
        <f>ROUND(I153*H153,2)</f>
        <v>0</v>
      </c>
      <c r="BL153" s="17" t="s">
        <v>161</v>
      </c>
      <c r="BM153" s="151" t="s">
        <v>171</v>
      </c>
    </row>
    <row r="154" spans="2:65" s="1" customFormat="1" ht="24">
      <c r="B154" s="32"/>
      <c r="D154" s="153" t="s">
        <v>155</v>
      </c>
      <c r="F154" s="154" t="s">
        <v>172</v>
      </c>
      <c r="I154" s="155"/>
      <c r="L154" s="32"/>
      <c r="M154" s="156"/>
      <c r="T154" s="56"/>
      <c r="AT154" s="17" t="s">
        <v>155</v>
      </c>
      <c r="AU154" s="17" t="s">
        <v>86</v>
      </c>
    </row>
    <row r="155" spans="2:65" s="12" customFormat="1" ht="12">
      <c r="B155" s="158"/>
      <c r="D155" s="153" t="s">
        <v>158</v>
      </c>
      <c r="E155" s="159" t="s">
        <v>1</v>
      </c>
      <c r="F155" s="160" t="s">
        <v>173</v>
      </c>
      <c r="H155" s="161">
        <v>798.07</v>
      </c>
      <c r="I155" s="162"/>
      <c r="L155" s="158"/>
      <c r="M155" s="163"/>
      <c r="T155" s="164"/>
      <c r="AT155" s="159" t="s">
        <v>158</v>
      </c>
      <c r="AU155" s="159" t="s">
        <v>86</v>
      </c>
      <c r="AV155" s="12" t="s">
        <v>86</v>
      </c>
      <c r="AW155" s="12" t="s">
        <v>33</v>
      </c>
      <c r="AX155" s="12" t="s">
        <v>77</v>
      </c>
      <c r="AY155" s="159" t="s">
        <v>143</v>
      </c>
    </row>
    <row r="156" spans="2:65" s="12" customFormat="1" ht="12">
      <c r="B156" s="158"/>
      <c r="D156" s="153" t="s">
        <v>158</v>
      </c>
      <c r="E156" s="159" t="s">
        <v>1</v>
      </c>
      <c r="F156" s="160" t="s">
        <v>174</v>
      </c>
      <c r="H156" s="161">
        <v>50</v>
      </c>
      <c r="I156" s="162"/>
      <c r="L156" s="158"/>
      <c r="M156" s="163"/>
      <c r="T156" s="164"/>
      <c r="AT156" s="159" t="s">
        <v>158</v>
      </c>
      <c r="AU156" s="159" t="s">
        <v>86</v>
      </c>
      <c r="AV156" s="12" t="s">
        <v>86</v>
      </c>
      <c r="AW156" s="12" t="s">
        <v>33</v>
      </c>
      <c r="AX156" s="12" t="s">
        <v>77</v>
      </c>
      <c r="AY156" s="159" t="s">
        <v>143</v>
      </c>
    </row>
    <row r="157" spans="2:65" s="12" customFormat="1" ht="12">
      <c r="B157" s="158"/>
      <c r="D157" s="153" t="s">
        <v>158</v>
      </c>
      <c r="E157" s="159" t="s">
        <v>1</v>
      </c>
      <c r="F157" s="160" t="s">
        <v>175</v>
      </c>
      <c r="H157" s="161">
        <v>751.23</v>
      </c>
      <c r="I157" s="162"/>
      <c r="L157" s="158"/>
      <c r="M157" s="163"/>
      <c r="T157" s="164"/>
      <c r="AT157" s="159" t="s">
        <v>158</v>
      </c>
      <c r="AU157" s="159" t="s">
        <v>86</v>
      </c>
      <c r="AV157" s="12" t="s">
        <v>86</v>
      </c>
      <c r="AW157" s="12" t="s">
        <v>33</v>
      </c>
      <c r="AX157" s="12" t="s">
        <v>77</v>
      </c>
      <c r="AY157" s="159" t="s">
        <v>143</v>
      </c>
    </row>
    <row r="158" spans="2:65" s="12" customFormat="1" ht="12">
      <c r="B158" s="158"/>
      <c r="D158" s="153" t="s">
        <v>158</v>
      </c>
      <c r="E158" s="159" t="s">
        <v>1</v>
      </c>
      <c r="F158" s="160" t="s">
        <v>176</v>
      </c>
      <c r="H158" s="161">
        <v>635.1</v>
      </c>
      <c r="I158" s="162"/>
      <c r="L158" s="158"/>
      <c r="M158" s="163"/>
      <c r="T158" s="164"/>
      <c r="AT158" s="159" t="s">
        <v>158</v>
      </c>
      <c r="AU158" s="159" t="s">
        <v>86</v>
      </c>
      <c r="AV158" s="12" t="s">
        <v>86</v>
      </c>
      <c r="AW158" s="12" t="s">
        <v>33</v>
      </c>
      <c r="AX158" s="12" t="s">
        <v>77</v>
      </c>
      <c r="AY158" s="159" t="s">
        <v>143</v>
      </c>
    </row>
    <row r="159" spans="2:65" s="13" customFormat="1" ht="12">
      <c r="B159" s="165"/>
      <c r="D159" s="153" t="s">
        <v>158</v>
      </c>
      <c r="E159" s="166" t="s">
        <v>1</v>
      </c>
      <c r="F159" s="167" t="s">
        <v>160</v>
      </c>
      <c r="H159" s="168">
        <v>2234.4</v>
      </c>
      <c r="I159" s="169"/>
      <c r="L159" s="165"/>
      <c r="M159" s="170"/>
      <c r="T159" s="171"/>
      <c r="AT159" s="166" t="s">
        <v>158</v>
      </c>
      <c r="AU159" s="166" t="s">
        <v>86</v>
      </c>
      <c r="AV159" s="13" t="s">
        <v>161</v>
      </c>
      <c r="AW159" s="13" t="s">
        <v>33</v>
      </c>
      <c r="AX159" s="13" t="s">
        <v>84</v>
      </c>
      <c r="AY159" s="166" t="s">
        <v>143</v>
      </c>
    </row>
    <row r="160" spans="2:65" s="1" customFormat="1" ht="14.5" customHeight="1">
      <c r="B160" s="137"/>
      <c r="C160" s="138" t="s">
        <v>161</v>
      </c>
      <c r="D160" s="138" t="s">
        <v>148</v>
      </c>
      <c r="E160" s="140" t="s">
        <v>177</v>
      </c>
      <c r="F160" s="141" t="s">
        <v>178</v>
      </c>
      <c r="G160" s="142" t="s">
        <v>151</v>
      </c>
      <c r="H160" s="143">
        <v>134064</v>
      </c>
      <c r="I160" s="144"/>
      <c r="J160" s="145">
        <f>ROUND(I160*H160,2)</f>
        <v>0</v>
      </c>
      <c r="K160" s="146"/>
      <c r="L160" s="32"/>
      <c r="M160" s="147" t="s">
        <v>1</v>
      </c>
      <c r="N160" s="148" t="s">
        <v>42</v>
      </c>
      <c r="P160" s="149">
        <f>O160*H160</f>
        <v>0</v>
      </c>
      <c r="Q160" s="149">
        <v>0</v>
      </c>
      <c r="R160" s="149">
        <f>Q160*H160</f>
        <v>0</v>
      </c>
      <c r="S160" s="149">
        <v>0</v>
      </c>
      <c r="T160" s="150">
        <f>S160*H160</f>
        <v>0</v>
      </c>
      <c r="AR160" s="151" t="s">
        <v>161</v>
      </c>
      <c r="AT160" s="151" t="s">
        <v>148</v>
      </c>
      <c r="AU160" s="151" t="s">
        <v>86</v>
      </c>
      <c r="AY160" s="17" t="s">
        <v>143</v>
      </c>
      <c r="BE160" s="152">
        <f>IF(N160="základní",J160,0)</f>
        <v>0</v>
      </c>
      <c r="BF160" s="152">
        <f>IF(N160="snížená",J160,0)</f>
        <v>0</v>
      </c>
      <c r="BG160" s="152">
        <f>IF(N160="zákl. přenesená",J160,0)</f>
        <v>0</v>
      </c>
      <c r="BH160" s="152">
        <f>IF(N160="sníž. přenesená",J160,0)</f>
        <v>0</v>
      </c>
      <c r="BI160" s="152">
        <f>IF(N160="nulová",J160,0)</f>
        <v>0</v>
      </c>
      <c r="BJ160" s="17" t="s">
        <v>84</v>
      </c>
      <c r="BK160" s="152">
        <f>ROUND(I160*H160,2)</f>
        <v>0</v>
      </c>
      <c r="BL160" s="17" t="s">
        <v>161</v>
      </c>
      <c r="BM160" s="151" t="s">
        <v>179</v>
      </c>
    </row>
    <row r="161" spans="2:65" s="1" customFormat="1" ht="24">
      <c r="B161" s="32"/>
      <c r="D161" s="153" t="s">
        <v>155</v>
      </c>
      <c r="F161" s="154" t="s">
        <v>180</v>
      </c>
      <c r="I161" s="155"/>
      <c r="L161" s="32"/>
      <c r="M161" s="156"/>
      <c r="T161" s="56"/>
      <c r="AT161" s="17" t="s">
        <v>155</v>
      </c>
      <c r="AU161" s="17" t="s">
        <v>86</v>
      </c>
    </row>
    <row r="162" spans="2:65" s="1" customFormat="1" ht="24">
      <c r="B162" s="32"/>
      <c r="D162" s="153" t="s">
        <v>156</v>
      </c>
      <c r="F162" s="157" t="s">
        <v>181</v>
      </c>
      <c r="I162" s="155"/>
      <c r="L162" s="32"/>
      <c r="M162" s="156"/>
      <c r="T162" s="56"/>
      <c r="AT162" s="17" t="s">
        <v>156</v>
      </c>
      <c r="AU162" s="17" t="s">
        <v>86</v>
      </c>
    </row>
    <row r="163" spans="2:65" s="12" customFormat="1" ht="12">
      <c r="B163" s="158"/>
      <c r="D163" s="153" t="s">
        <v>158</v>
      </c>
      <c r="F163" s="160" t="s">
        <v>182</v>
      </c>
      <c r="H163" s="161">
        <v>134064</v>
      </c>
      <c r="I163" s="162"/>
      <c r="L163" s="158"/>
      <c r="M163" s="163"/>
      <c r="T163" s="164"/>
      <c r="AT163" s="159" t="s">
        <v>158</v>
      </c>
      <c r="AU163" s="159" t="s">
        <v>86</v>
      </c>
      <c r="AV163" s="12" t="s">
        <v>86</v>
      </c>
      <c r="AW163" s="12" t="s">
        <v>3</v>
      </c>
      <c r="AX163" s="12" t="s">
        <v>84</v>
      </c>
      <c r="AY163" s="159" t="s">
        <v>143</v>
      </c>
    </row>
    <row r="164" spans="2:65" s="1" customFormat="1" ht="14.5" customHeight="1">
      <c r="B164" s="137"/>
      <c r="C164" s="138" t="s">
        <v>183</v>
      </c>
      <c r="D164" s="138" t="s">
        <v>148</v>
      </c>
      <c r="E164" s="140" t="s">
        <v>184</v>
      </c>
      <c r="F164" s="141" t="s">
        <v>185</v>
      </c>
      <c r="G164" s="142" t="s">
        <v>151</v>
      </c>
      <c r="H164" s="143">
        <v>2234.4</v>
      </c>
      <c r="I164" s="144"/>
      <c r="J164" s="145">
        <f>ROUND(I164*H164,2)</f>
        <v>0</v>
      </c>
      <c r="K164" s="146"/>
      <c r="L164" s="32"/>
      <c r="M164" s="147" t="s">
        <v>1</v>
      </c>
      <c r="N164" s="148" t="s">
        <v>42</v>
      </c>
      <c r="P164" s="149">
        <f>O164*H164</f>
        <v>0</v>
      </c>
      <c r="Q164" s="149">
        <v>0</v>
      </c>
      <c r="R164" s="149">
        <f>Q164*H164</f>
        <v>0</v>
      </c>
      <c r="S164" s="149">
        <v>0</v>
      </c>
      <c r="T164" s="150">
        <f>S164*H164</f>
        <v>0</v>
      </c>
      <c r="AR164" s="151" t="s">
        <v>161</v>
      </c>
      <c r="AT164" s="151" t="s">
        <v>148</v>
      </c>
      <c r="AU164" s="151" t="s">
        <v>86</v>
      </c>
      <c r="AY164" s="17" t="s">
        <v>143</v>
      </c>
      <c r="BE164" s="152">
        <f>IF(N164="základní",J164,0)</f>
        <v>0</v>
      </c>
      <c r="BF164" s="152">
        <f>IF(N164="snížená",J164,0)</f>
        <v>0</v>
      </c>
      <c r="BG164" s="152">
        <f>IF(N164="zákl. přenesená",J164,0)</f>
        <v>0</v>
      </c>
      <c r="BH164" s="152">
        <f>IF(N164="sníž. přenesená",J164,0)</f>
        <v>0</v>
      </c>
      <c r="BI164" s="152">
        <f>IF(N164="nulová",J164,0)</f>
        <v>0</v>
      </c>
      <c r="BJ164" s="17" t="s">
        <v>84</v>
      </c>
      <c r="BK164" s="152">
        <f>ROUND(I164*H164,2)</f>
        <v>0</v>
      </c>
      <c r="BL164" s="17" t="s">
        <v>161</v>
      </c>
      <c r="BM164" s="151" t="s">
        <v>186</v>
      </c>
    </row>
    <row r="165" spans="2:65" s="1" customFormat="1" ht="24">
      <c r="B165" s="32"/>
      <c r="D165" s="153" t="s">
        <v>155</v>
      </c>
      <c r="F165" s="154" t="s">
        <v>187</v>
      </c>
      <c r="I165" s="155"/>
      <c r="L165" s="32"/>
      <c r="M165" s="156"/>
      <c r="T165" s="56"/>
      <c r="AT165" s="17" t="s">
        <v>155</v>
      </c>
      <c r="AU165" s="17" t="s">
        <v>86</v>
      </c>
    </row>
    <row r="166" spans="2:65" s="1" customFormat="1" ht="14.5" customHeight="1">
      <c r="B166" s="137"/>
      <c r="C166" s="138" t="s">
        <v>144</v>
      </c>
      <c r="D166" s="138" t="s">
        <v>148</v>
      </c>
      <c r="E166" s="140" t="s">
        <v>188</v>
      </c>
      <c r="F166" s="141" t="s">
        <v>189</v>
      </c>
      <c r="G166" s="142" t="s">
        <v>190</v>
      </c>
      <c r="H166" s="143">
        <v>191.01</v>
      </c>
      <c r="I166" s="144"/>
      <c r="J166" s="145">
        <f>ROUND(I166*H166,2)</f>
        <v>0</v>
      </c>
      <c r="K166" s="146"/>
      <c r="L166" s="32"/>
      <c r="M166" s="147" t="s">
        <v>1</v>
      </c>
      <c r="N166" s="148" t="s">
        <v>42</v>
      </c>
      <c r="P166" s="149">
        <f>O166*H166</f>
        <v>0</v>
      </c>
      <c r="Q166" s="149">
        <v>0</v>
      </c>
      <c r="R166" s="149">
        <f>Q166*H166</f>
        <v>0</v>
      </c>
      <c r="S166" s="149">
        <v>0</v>
      </c>
      <c r="T166" s="150">
        <f>S166*H166</f>
        <v>0</v>
      </c>
      <c r="AR166" s="151" t="s">
        <v>161</v>
      </c>
      <c r="AT166" s="151" t="s">
        <v>148</v>
      </c>
      <c r="AU166" s="151" t="s">
        <v>86</v>
      </c>
      <c r="AY166" s="17" t="s">
        <v>143</v>
      </c>
      <c r="BE166" s="152">
        <f>IF(N166="základní",J166,0)</f>
        <v>0</v>
      </c>
      <c r="BF166" s="152">
        <f>IF(N166="snížená",J166,0)</f>
        <v>0</v>
      </c>
      <c r="BG166" s="152">
        <f>IF(N166="zákl. přenesená",J166,0)</f>
        <v>0</v>
      </c>
      <c r="BH166" s="152">
        <f>IF(N166="sníž. přenesená",J166,0)</f>
        <v>0</v>
      </c>
      <c r="BI166" s="152">
        <f>IF(N166="nulová",J166,0)</f>
        <v>0</v>
      </c>
      <c r="BJ166" s="17" t="s">
        <v>84</v>
      </c>
      <c r="BK166" s="152">
        <f>ROUND(I166*H166,2)</f>
        <v>0</v>
      </c>
      <c r="BL166" s="17" t="s">
        <v>161</v>
      </c>
      <c r="BM166" s="151" t="s">
        <v>191</v>
      </c>
    </row>
    <row r="167" spans="2:65" s="1" customFormat="1" ht="12">
      <c r="B167" s="32"/>
      <c r="D167" s="153" t="s">
        <v>155</v>
      </c>
      <c r="F167" s="154" t="s">
        <v>192</v>
      </c>
      <c r="I167" s="155"/>
      <c r="L167" s="32"/>
      <c r="M167" s="156"/>
      <c r="T167" s="56"/>
      <c r="AT167" s="17" t="s">
        <v>155</v>
      </c>
      <c r="AU167" s="17" t="s">
        <v>86</v>
      </c>
    </row>
    <row r="168" spans="2:65" s="12" customFormat="1" ht="12">
      <c r="B168" s="158"/>
      <c r="D168" s="153" t="s">
        <v>158</v>
      </c>
      <c r="E168" s="159" t="s">
        <v>1</v>
      </c>
      <c r="F168" s="160" t="s">
        <v>193</v>
      </c>
      <c r="H168" s="161">
        <v>77.650000000000006</v>
      </c>
      <c r="I168" s="162"/>
      <c r="L168" s="158"/>
      <c r="M168" s="163"/>
      <c r="T168" s="164"/>
      <c r="AT168" s="159" t="s">
        <v>158</v>
      </c>
      <c r="AU168" s="159" t="s">
        <v>86</v>
      </c>
      <c r="AV168" s="12" t="s">
        <v>86</v>
      </c>
      <c r="AW168" s="12" t="s">
        <v>33</v>
      </c>
      <c r="AX168" s="12" t="s">
        <v>77</v>
      </c>
      <c r="AY168" s="159" t="s">
        <v>143</v>
      </c>
    </row>
    <row r="169" spans="2:65" s="12" customFormat="1" ht="12">
      <c r="B169" s="158"/>
      <c r="D169" s="153" t="s">
        <v>158</v>
      </c>
      <c r="E169" s="159" t="s">
        <v>1</v>
      </c>
      <c r="F169" s="160" t="s">
        <v>194</v>
      </c>
      <c r="H169" s="161">
        <v>11.94</v>
      </c>
      <c r="I169" s="162"/>
      <c r="L169" s="158"/>
      <c r="M169" s="163"/>
      <c r="T169" s="164"/>
      <c r="AT169" s="159" t="s">
        <v>158</v>
      </c>
      <c r="AU169" s="159" t="s">
        <v>86</v>
      </c>
      <c r="AV169" s="12" t="s">
        <v>86</v>
      </c>
      <c r="AW169" s="12" t="s">
        <v>33</v>
      </c>
      <c r="AX169" s="12" t="s">
        <v>77</v>
      </c>
      <c r="AY169" s="159" t="s">
        <v>143</v>
      </c>
    </row>
    <row r="170" spans="2:65" s="12" customFormat="1" ht="12">
      <c r="B170" s="158"/>
      <c r="D170" s="153" t="s">
        <v>158</v>
      </c>
      <c r="E170" s="159" t="s">
        <v>1</v>
      </c>
      <c r="F170" s="160" t="s">
        <v>195</v>
      </c>
      <c r="H170" s="161">
        <v>101.42</v>
      </c>
      <c r="I170" s="162"/>
      <c r="L170" s="158"/>
      <c r="M170" s="163"/>
      <c r="T170" s="164"/>
      <c r="AT170" s="159" t="s">
        <v>158</v>
      </c>
      <c r="AU170" s="159" t="s">
        <v>86</v>
      </c>
      <c r="AV170" s="12" t="s">
        <v>86</v>
      </c>
      <c r="AW170" s="12" t="s">
        <v>33</v>
      </c>
      <c r="AX170" s="12" t="s">
        <v>77</v>
      </c>
      <c r="AY170" s="159" t="s">
        <v>143</v>
      </c>
    </row>
    <row r="171" spans="2:65" s="13" customFormat="1" ht="12">
      <c r="B171" s="165"/>
      <c r="D171" s="153" t="s">
        <v>158</v>
      </c>
      <c r="E171" s="166" t="s">
        <v>1</v>
      </c>
      <c r="F171" s="167" t="s">
        <v>160</v>
      </c>
      <c r="H171" s="168">
        <v>191.01</v>
      </c>
      <c r="I171" s="169"/>
      <c r="L171" s="165"/>
      <c r="M171" s="170"/>
      <c r="T171" s="171"/>
      <c r="AT171" s="166" t="s">
        <v>158</v>
      </c>
      <c r="AU171" s="166" t="s">
        <v>86</v>
      </c>
      <c r="AV171" s="13" t="s">
        <v>161</v>
      </c>
      <c r="AW171" s="13" t="s">
        <v>33</v>
      </c>
      <c r="AX171" s="13" t="s">
        <v>84</v>
      </c>
      <c r="AY171" s="166" t="s">
        <v>143</v>
      </c>
    </row>
    <row r="172" spans="2:65" s="1" customFormat="1" ht="14.5" customHeight="1">
      <c r="B172" s="137"/>
      <c r="C172" s="138" t="s">
        <v>196</v>
      </c>
      <c r="D172" s="138" t="s">
        <v>148</v>
      </c>
      <c r="E172" s="140" t="s">
        <v>197</v>
      </c>
      <c r="F172" s="141" t="s">
        <v>198</v>
      </c>
      <c r="G172" s="142" t="s">
        <v>190</v>
      </c>
      <c r="H172" s="143">
        <v>11460.6</v>
      </c>
      <c r="I172" s="144"/>
      <c r="J172" s="145">
        <f>ROUND(I172*H172,2)</f>
        <v>0</v>
      </c>
      <c r="K172" s="146"/>
      <c r="L172" s="32"/>
      <c r="M172" s="147" t="s">
        <v>1</v>
      </c>
      <c r="N172" s="148" t="s">
        <v>42</v>
      </c>
      <c r="P172" s="149">
        <f>O172*H172</f>
        <v>0</v>
      </c>
      <c r="Q172" s="149">
        <v>0</v>
      </c>
      <c r="R172" s="149">
        <f>Q172*H172</f>
        <v>0</v>
      </c>
      <c r="S172" s="149">
        <v>0</v>
      </c>
      <c r="T172" s="150">
        <f>S172*H172</f>
        <v>0</v>
      </c>
      <c r="AR172" s="151" t="s">
        <v>161</v>
      </c>
      <c r="AT172" s="151" t="s">
        <v>148</v>
      </c>
      <c r="AU172" s="151" t="s">
        <v>86</v>
      </c>
      <c r="AY172" s="17" t="s">
        <v>143</v>
      </c>
      <c r="BE172" s="152">
        <f>IF(N172="základní",J172,0)</f>
        <v>0</v>
      </c>
      <c r="BF172" s="152">
        <f>IF(N172="snížená",J172,0)</f>
        <v>0</v>
      </c>
      <c r="BG172" s="152">
        <f>IF(N172="zákl. přenesená",J172,0)</f>
        <v>0</v>
      </c>
      <c r="BH172" s="152">
        <f>IF(N172="sníž. přenesená",J172,0)</f>
        <v>0</v>
      </c>
      <c r="BI172" s="152">
        <f>IF(N172="nulová",J172,0)</f>
        <v>0</v>
      </c>
      <c r="BJ172" s="17" t="s">
        <v>84</v>
      </c>
      <c r="BK172" s="152">
        <f>ROUND(I172*H172,2)</f>
        <v>0</v>
      </c>
      <c r="BL172" s="17" t="s">
        <v>161</v>
      </c>
      <c r="BM172" s="151" t="s">
        <v>199</v>
      </c>
    </row>
    <row r="173" spans="2:65" s="1" customFormat="1" ht="12">
      <c r="B173" s="32"/>
      <c r="D173" s="153" t="s">
        <v>155</v>
      </c>
      <c r="F173" s="154" t="s">
        <v>200</v>
      </c>
      <c r="I173" s="155"/>
      <c r="L173" s="32"/>
      <c r="M173" s="156"/>
      <c r="T173" s="56"/>
      <c r="AT173" s="17" t="s">
        <v>155</v>
      </c>
      <c r="AU173" s="17" t="s">
        <v>86</v>
      </c>
    </row>
    <row r="174" spans="2:65" s="1" customFormat="1" ht="24">
      <c r="B174" s="32"/>
      <c r="D174" s="153" t="s">
        <v>156</v>
      </c>
      <c r="F174" s="157" t="s">
        <v>181</v>
      </c>
      <c r="I174" s="155"/>
      <c r="L174" s="32"/>
      <c r="M174" s="156"/>
      <c r="T174" s="56"/>
      <c r="AT174" s="17" t="s">
        <v>156</v>
      </c>
      <c r="AU174" s="17" t="s">
        <v>86</v>
      </c>
    </row>
    <row r="175" spans="2:65" s="12" customFormat="1" ht="12">
      <c r="B175" s="158"/>
      <c r="D175" s="153" t="s">
        <v>158</v>
      </c>
      <c r="F175" s="160" t="s">
        <v>201</v>
      </c>
      <c r="H175" s="161">
        <v>11460.6</v>
      </c>
      <c r="I175" s="162"/>
      <c r="L175" s="158"/>
      <c r="M175" s="163"/>
      <c r="T175" s="164"/>
      <c r="AT175" s="159" t="s">
        <v>158</v>
      </c>
      <c r="AU175" s="159" t="s">
        <v>86</v>
      </c>
      <c r="AV175" s="12" t="s">
        <v>86</v>
      </c>
      <c r="AW175" s="12" t="s">
        <v>3</v>
      </c>
      <c r="AX175" s="12" t="s">
        <v>84</v>
      </c>
      <c r="AY175" s="159" t="s">
        <v>143</v>
      </c>
    </row>
    <row r="176" spans="2:65" s="1" customFormat="1" ht="14.5" customHeight="1">
      <c r="B176" s="137"/>
      <c r="C176" s="138" t="s">
        <v>202</v>
      </c>
      <c r="D176" s="138" t="s">
        <v>148</v>
      </c>
      <c r="E176" s="140" t="s">
        <v>203</v>
      </c>
      <c r="F176" s="141" t="s">
        <v>204</v>
      </c>
      <c r="G176" s="142" t="s">
        <v>151</v>
      </c>
      <c r="H176" s="143">
        <v>2234.4</v>
      </c>
      <c r="I176" s="144"/>
      <c r="J176" s="145">
        <f>ROUND(I176*H176,2)</f>
        <v>0</v>
      </c>
      <c r="K176" s="146"/>
      <c r="L176" s="32"/>
      <c r="M176" s="147" t="s">
        <v>1</v>
      </c>
      <c r="N176" s="148" t="s">
        <v>42</v>
      </c>
      <c r="P176" s="149">
        <f>O176*H176</f>
        <v>0</v>
      </c>
      <c r="Q176" s="149">
        <v>0</v>
      </c>
      <c r="R176" s="149">
        <f>Q176*H176</f>
        <v>0</v>
      </c>
      <c r="S176" s="149">
        <v>0</v>
      </c>
      <c r="T176" s="150">
        <f>S176*H176</f>
        <v>0</v>
      </c>
      <c r="AR176" s="151" t="s">
        <v>161</v>
      </c>
      <c r="AT176" s="151" t="s">
        <v>148</v>
      </c>
      <c r="AU176" s="151" t="s">
        <v>86</v>
      </c>
      <c r="AY176" s="17" t="s">
        <v>143</v>
      </c>
      <c r="BE176" s="152">
        <f>IF(N176="základní",J176,0)</f>
        <v>0</v>
      </c>
      <c r="BF176" s="152">
        <f>IF(N176="snížená",J176,0)</f>
        <v>0</v>
      </c>
      <c r="BG176" s="152">
        <f>IF(N176="zákl. přenesená",J176,0)</f>
        <v>0</v>
      </c>
      <c r="BH176" s="152">
        <f>IF(N176="sníž. přenesená",J176,0)</f>
        <v>0</v>
      </c>
      <c r="BI176" s="152">
        <f>IF(N176="nulová",J176,0)</f>
        <v>0</v>
      </c>
      <c r="BJ176" s="17" t="s">
        <v>84</v>
      </c>
      <c r="BK176" s="152">
        <f>ROUND(I176*H176,2)</f>
        <v>0</v>
      </c>
      <c r="BL176" s="17" t="s">
        <v>161</v>
      </c>
      <c r="BM176" s="151" t="s">
        <v>205</v>
      </c>
    </row>
    <row r="177" spans="2:65" s="1" customFormat="1" ht="12">
      <c r="B177" s="32"/>
      <c r="D177" s="153" t="s">
        <v>155</v>
      </c>
      <c r="F177" s="154" t="s">
        <v>206</v>
      </c>
      <c r="I177" s="155"/>
      <c r="L177" s="32"/>
      <c r="M177" s="156"/>
      <c r="T177" s="56"/>
      <c r="AT177" s="17" t="s">
        <v>155</v>
      </c>
      <c r="AU177" s="17" t="s">
        <v>86</v>
      </c>
    </row>
    <row r="178" spans="2:65" s="1" customFormat="1" ht="14.5" customHeight="1">
      <c r="B178" s="137"/>
      <c r="C178" s="138" t="s">
        <v>167</v>
      </c>
      <c r="D178" s="138" t="s">
        <v>148</v>
      </c>
      <c r="E178" s="140" t="s">
        <v>207</v>
      </c>
      <c r="F178" s="141" t="s">
        <v>208</v>
      </c>
      <c r="G178" s="142" t="s">
        <v>151</v>
      </c>
      <c r="H178" s="143">
        <v>134064</v>
      </c>
      <c r="I178" s="144"/>
      <c r="J178" s="145">
        <f>ROUND(I178*H178,2)</f>
        <v>0</v>
      </c>
      <c r="K178" s="146"/>
      <c r="L178" s="32"/>
      <c r="M178" s="147" t="s">
        <v>1</v>
      </c>
      <c r="N178" s="148" t="s">
        <v>42</v>
      </c>
      <c r="P178" s="149">
        <f>O178*H178</f>
        <v>0</v>
      </c>
      <c r="Q178" s="149">
        <v>0</v>
      </c>
      <c r="R178" s="149">
        <f>Q178*H178</f>
        <v>0</v>
      </c>
      <c r="S178" s="149">
        <v>0</v>
      </c>
      <c r="T178" s="150">
        <f>S178*H178</f>
        <v>0</v>
      </c>
      <c r="AR178" s="151" t="s">
        <v>161</v>
      </c>
      <c r="AT178" s="151" t="s">
        <v>148</v>
      </c>
      <c r="AU178" s="151" t="s">
        <v>86</v>
      </c>
      <c r="AY178" s="17" t="s">
        <v>143</v>
      </c>
      <c r="BE178" s="152">
        <f>IF(N178="základní",J178,0)</f>
        <v>0</v>
      </c>
      <c r="BF178" s="152">
        <f>IF(N178="snížená",J178,0)</f>
        <v>0</v>
      </c>
      <c r="BG178" s="152">
        <f>IF(N178="zákl. přenesená",J178,0)</f>
        <v>0</v>
      </c>
      <c r="BH178" s="152">
        <f>IF(N178="sníž. přenesená",J178,0)</f>
        <v>0</v>
      </c>
      <c r="BI178" s="152">
        <f>IF(N178="nulová",J178,0)</f>
        <v>0</v>
      </c>
      <c r="BJ178" s="17" t="s">
        <v>84</v>
      </c>
      <c r="BK178" s="152">
        <f>ROUND(I178*H178,2)</f>
        <v>0</v>
      </c>
      <c r="BL178" s="17" t="s">
        <v>161</v>
      </c>
      <c r="BM178" s="151" t="s">
        <v>209</v>
      </c>
    </row>
    <row r="179" spans="2:65" s="1" customFormat="1" ht="12">
      <c r="B179" s="32"/>
      <c r="D179" s="153" t="s">
        <v>155</v>
      </c>
      <c r="F179" s="154" t="s">
        <v>210</v>
      </c>
      <c r="I179" s="155"/>
      <c r="L179" s="32"/>
      <c r="M179" s="156"/>
      <c r="T179" s="56"/>
      <c r="AT179" s="17" t="s">
        <v>155</v>
      </c>
      <c r="AU179" s="17" t="s">
        <v>86</v>
      </c>
    </row>
    <row r="180" spans="2:65" s="1" customFormat="1" ht="24">
      <c r="B180" s="32"/>
      <c r="D180" s="153" t="s">
        <v>156</v>
      </c>
      <c r="F180" s="157" t="s">
        <v>181</v>
      </c>
      <c r="I180" s="155"/>
      <c r="L180" s="32"/>
      <c r="M180" s="156"/>
      <c r="T180" s="56"/>
      <c r="AT180" s="17" t="s">
        <v>156</v>
      </c>
      <c r="AU180" s="17" t="s">
        <v>86</v>
      </c>
    </row>
    <row r="181" spans="2:65" s="12" customFormat="1" ht="12">
      <c r="B181" s="158"/>
      <c r="D181" s="153" t="s">
        <v>158</v>
      </c>
      <c r="F181" s="160" t="s">
        <v>182</v>
      </c>
      <c r="H181" s="161">
        <v>134064</v>
      </c>
      <c r="I181" s="162"/>
      <c r="L181" s="158"/>
      <c r="M181" s="163"/>
      <c r="T181" s="164"/>
      <c r="AT181" s="159" t="s">
        <v>158</v>
      </c>
      <c r="AU181" s="159" t="s">
        <v>86</v>
      </c>
      <c r="AV181" s="12" t="s">
        <v>86</v>
      </c>
      <c r="AW181" s="12" t="s">
        <v>3</v>
      </c>
      <c r="AX181" s="12" t="s">
        <v>84</v>
      </c>
      <c r="AY181" s="159" t="s">
        <v>143</v>
      </c>
    </row>
    <row r="182" spans="2:65" s="1" customFormat="1" ht="14.5" customHeight="1">
      <c r="B182" s="137"/>
      <c r="C182" s="138" t="s">
        <v>211</v>
      </c>
      <c r="D182" s="138" t="s">
        <v>148</v>
      </c>
      <c r="E182" s="140" t="s">
        <v>212</v>
      </c>
      <c r="F182" s="141" t="s">
        <v>213</v>
      </c>
      <c r="G182" s="142" t="s">
        <v>151</v>
      </c>
      <c r="H182" s="143">
        <v>2234.4</v>
      </c>
      <c r="I182" s="144"/>
      <c r="J182" s="145">
        <f>ROUND(I182*H182,2)</f>
        <v>0</v>
      </c>
      <c r="K182" s="146"/>
      <c r="L182" s="32"/>
      <c r="M182" s="147" t="s">
        <v>1</v>
      </c>
      <c r="N182" s="148" t="s">
        <v>42</v>
      </c>
      <c r="P182" s="149">
        <f>O182*H182</f>
        <v>0</v>
      </c>
      <c r="Q182" s="149">
        <v>0</v>
      </c>
      <c r="R182" s="149">
        <f>Q182*H182</f>
        <v>0</v>
      </c>
      <c r="S182" s="149">
        <v>0</v>
      </c>
      <c r="T182" s="150">
        <f>S182*H182</f>
        <v>0</v>
      </c>
      <c r="AR182" s="151" t="s">
        <v>161</v>
      </c>
      <c r="AT182" s="151" t="s">
        <v>148</v>
      </c>
      <c r="AU182" s="151" t="s">
        <v>86</v>
      </c>
      <c r="AY182" s="17" t="s">
        <v>143</v>
      </c>
      <c r="BE182" s="152">
        <f>IF(N182="základní",J182,0)</f>
        <v>0</v>
      </c>
      <c r="BF182" s="152">
        <f>IF(N182="snížená",J182,0)</f>
        <v>0</v>
      </c>
      <c r="BG182" s="152">
        <f>IF(N182="zákl. přenesená",J182,0)</f>
        <v>0</v>
      </c>
      <c r="BH182" s="152">
        <f>IF(N182="sníž. přenesená",J182,0)</f>
        <v>0</v>
      </c>
      <c r="BI182" s="152">
        <f>IF(N182="nulová",J182,0)</f>
        <v>0</v>
      </c>
      <c r="BJ182" s="17" t="s">
        <v>84</v>
      </c>
      <c r="BK182" s="152">
        <f>ROUND(I182*H182,2)</f>
        <v>0</v>
      </c>
      <c r="BL182" s="17" t="s">
        <v>161</v>
      </c>
      <c r="BM182" s="151" t="s">
        <v>214</v>
      </c>
    </row>
    <row r="183" spans="2:65" s="1" customFormat="1" ht="12">
      <c r="B183" s="32"/>
      <c r="D183" s="153" t="s">
        <v>155</v>
      </c>
      <c r="F183" s="154" t="s">
        <v>215</v>
      </c>
      <c r="I183" s="155"/>
      <c r="L183" s="32"/>
      <c r="M183" s="156"/>
      <c r="T183" s="56"/>
      <c r="AT183" s="17" t="s">
        <v>155</v>
      </c>
      <c r="AU183" s="17" t="s">
        <v>86</v>
      </c>
    </row>
    <row r="184" spans="2:65" s="1" customFormat="1" ht="14.5" customHeight="1">
      <c r="B184" s="137"/>
      <c r="C184" s="138" t="s">
        <v>216</v>
      </c>
      <c r="D184" s="138" t="s">
        <v>148</v>
      </c>
      <c r="E184" s="140" t="s">
        <v>217</v>
      </c>
      <c r="F184" s="141" t="s">
        <v>218</v>
      </c>
      <c r="G184" s="142" t="s">
        <v>190</v>
      </c>
      <c r="H184" s="143">
        <v>2</v>
      </c>
      <c r="I184" s="144"/>
      <c r="J184" s="145">
        <f>ROUND(I184*H184,2)</f>
        <v>0</v>
      </c>
      <c r="K184" s="146"/>
      <c r="L184" s="32"/>
      <c r="M184" s="147" t="s">
        <v>1</v>
      </c>
      <c r="N184" s="148" t="s">
        <v>42</v>
      </c>
      <c r="P184" s="149">
        <f>O184*H184</f>
        <v>0</v>
      </c>
      <c r="Q184" s="149">
        <v>0</v>
      </c>
      <c r="R184" s="149">
        <f>Q184*H184</f>
        <v>0</v>
      </c>
      <c r="S184" s="149">
        <v>0</v>
      </c>
      <c r="T184" s="150">
        <f>S184*H184</f>
        <v>0</v>
      </c>
      <c r="AR184" s="151" t="s">
        <v>161</v>
      </c>
      <c r="AT184" s="151" t="s">
        <v>148</v>
      </c>
      <c r="AU184" s="151" t="s">
        <v>86</v>
      </c>
      <c r="AY184" s="17" t="s">
        <v>143</v>
      </c>
      <c r="BE184" s="152">
        <f>IF(N184="základní",J184,0)</f>
        <v>0</v>
      </c>
      <c r="BF184" s="152">
        <f>IF(N184="snížená",J184,0)</f>
        <v>0</v>
      </c>
      <c r="BG184" s="152">
        <f>IF(N184="zákl. přenesená",J184,0)</f>
        <v>0</v>
      </c>
      <c r="BH184" s="152">
        <f>IF(N184="sníž. přenesená",J184,0)</f>
        <v>0</v>
      </c>
      <c r="BI184" s="152">
        <f>IF(N184="nulová",J184,0)</f>
        <v>0</v>
      </c>
      <c r="BJ184" s="17" t="s">
        <v>84</v>
      </c>
      <c r="BK184" s="152">
        <f>ROUND(I184*H184,2)</f>
        <v>0</v>
      </c>
      <c r="BL184" s="17" t="s">
        <v>161</v>
      </c>
      <c r="BM184" s="151" t="s">
        <v>219</v>
      </c>
    </row>
    <row r="185" spans="2:65" s="1" customFormat="1" ht="12">
      <c r="B185" s="32"/>
      <c r="D185" s="153" t="s">
        <v>155</v>
      </c>
      <c r="F185" s="154" t="s">
        <v>220</v>
      </c>
      <c r="I185" s="155"/>
      <c r="L185" s="32"/>
      <c r="M185" s="156"/>
      <c r="T185" s="56"/>
      <c r="AT185" s="17" t="s">
        <v>155</v>
      </c>
      <c r="AU185" s="17" t="s">
        <v>86</v>
      </c>
    </row>
    <row r="186" spans="2:65" s="12" customFormat="1" ht="12">
      <c r="B186" s="158"/>
      <c r="D186" s="153" t="s">
        <v>158</v>
      </c>
      <c r="E186" s="159" t="s">
        <v>1</v>
      </c>
      <c r="F186" s="160" t="s">
        <v>221</v>
      </c>
      <c r="H186" s="161">
        <v>2</v>
      </c>
      <c r="I186" s="162"/>
      <c r="L186" s="158"/>
      <c r="M186" s="163"/>
      <c r="T186" s="164"/>
      <c r="AT186" s="159" t="s">
        <v>158</v>
      </c>
      <c r="AU186" s="159" t="s">
        <v>86</v>
      </c>
      <c r="AV186" s="12" t="s">
        <v>86</v>
      </c>
      <c r="AW186" s="12" t="s">
        <v>33</v>
      </c>
      <c r="AX186" s="12" t="s">
        <v>77</v>
      </c>
      <c r="AY186" s="159" t="s">
        <v>143</v>
      </c>
    </row>
    <row r="187" spans="2:65" s="13" customFormat="1" ht="12">
      <c r="B187" s="165"/>
      <c r="D187" s="153" t="s">
        <v>158</v>
      </c>
      <c r="E187" s="166" t="s">
        <v>1</v>
      </c>
      <c r="F187" s="167" t="s">
        <v>160</v>
      </c>
      <c r="H187" s="168">
        <v>2</v>
      </c>
      <c r="I187" s="169"/>
      <c r="L187" s="165"/>
      <c r="M187" s="170"/>
      <c r="T187" s="171"/>
      <c r="AT187" s="166" t="s">
        <v>158</v>
      </c>
      <c r="AU187" s="166" t="s">
        <v>86</v>
      </c>
      <c r="AV187" s="13" t="s">
        <v>161</v>
      </c>
      <c r="AW187" s="13" t="s">
        <v>33</v>
      </c>
      <c r="AX187" s="13" t="s">
        <v>84</v>
      </c>
      <c r="AY187" s="166" t="s">
        <v>143</v>
      </c>
    </row>
    <row r="188" spans="2:65" s="1" customFormat="1" ht="14.5" customHeight="1">
      <c r="B188" s="137"/>
      <c r="C188" s="138" t="s">
        <v>222</v>
      </c>
      <c r="D188" s="138" t="s">
        <v>148</v>
      </c>
      <c r="E188" s="140" t="s">
        <v>223</v>
      </c>
      <c r="F188" s="141" t="s">
        <v>224</v>
      </c>
      <c r="G188" s="142" t="s">
        <v>190</v>
      </c>
      <c r="H188" s="143">
        <v>120</v>
      </c>
      <c r="I188" s="144"/>
      <c r="J188" s="145">
        <f>ROUND(I188*H188,2)</f>
        <v>0</v>
      </c>
      <c r="K188" s="146"/>
      <c r="L188" s="32"/>
      <c r="M188" s="147" t="s">
        <v>1</v>
      </c>
      <c r="N188" s="148" t="s">
        <v>42</v>
      </c>
      <c r="P188" s="149">
        <f>O188*H188</f>
        <v>0</v>
      </c>
      <c r="Q188" s="149">
        <v>0</v>
      </c>
      <c r="R188" s="149">
        <f>Q188*H188</f>
        <v>0</v>
      </c>
      <c r="S188" s="149">
        <v>0</v>
      </c>
      <c r="T188" s="150">
        <f>S188*H188</f>
        <v>0</v>
      </c>
      <c r="AR188" s="151" t="s">
        <v>161</v>
      </c>
      <c r="AT188" s="151" t="s">
        <v>148</v>
      </c>
      <c r="AU188" s="151" t="s">
        <v>86</v>
      </c>
      <c r="AY188" s="17" t="s">
        <v>143</v>
      </c>
      <c r="BE188" s="152">
        <f>IF(N188="základní",J188,0)</f>
        <v>0</v>
      </c>
      <c r="BF188" s="152">
        <f>IF(N188="snížená",J188,0)</f>
        <v>0</v>
      </c>
      <c r="BG188" s="152">
        <f>IF(N188="zákl. přenesená",J188,0)</f>
        <v>0</v>
      </c>
      <c r="BH188" s="152">
        <f>IF(N188="sníž. přenesená",J188,0)</f>
        <v>0</v>
      </c>
      <c r="BI188" s="152">
        <f>IF(N188="nulová",J188,0)</f>
        <v>0</v>
      </c>
      <c r="BJ188" s="17" t="s">
        <v>84</v>
      </c>
      <c r="BK188" s="152">
        <f>ROUND(I188*H188,2)</f>
        <v>0</v>
      </c>
      <c r="BL188" s="17" t="s">
        <v>161</v>
      </c>
      <c r="BM188" s="151" t="s">
        <v>225</v>
      </c>
    </row>
    <row r="189" spans="2:65" s="1" customFormat="1" ht="12">
      <c r="B189" s="32"/>
      <c r="D189" s="153" t="s">
        <v>155</v>
      </c>
      <c r="F189" s="154" t="s">
        <v>226</v>
      </c>
      <c r="I189" s="155"/>
      <c r="L189" s="32"/>
      <c r="M189" s="156"/>
      <c r="T189" s="56"/>
      <c r="AT189" s="17" t="s">
        <v>155</v>
      </c>
      <c r="AU189" s="17" t="s">
        <v>86</v>
      </c>
    </row>
    <row r="190" spans="2:65" s="1" customFormat="1" ht="24">
      <c r="B190" s="32"/>
      <c r="D190" s="153" t="s">
        <v>156</v>
      </c>
      <c r="F190" s="157" t="s">
        <v>181</v>
      </c>
      <c r="I190" s="155"/>
      <c r="L190" s="32"/>
      <c r="M190" s="156"/>
      <c r="T190" s="56"/>
      <c r="AT190" s="17" t="s">
        <v>156</v>
      </c>
      <c r="AU190" s="17" t="s">
        <v>86</v>
      </c>
    </row>
    <row r="191" spans="2:65" s="12" customFormat="1" ht="12">
      <c r="B191" s="158"/>
      <c r="D191" s="153" t="s">
        <v>158</v>
      </c>
      <c r="F191" s="160" t="s">
        <v>227</v>
      </c>
      <c r="H191" s="161">
        <v>120</v>
      </c>
      <c r="I191" s="162"/>
      <c r="L191" s="158"/>
      <c r="M191" s="163"/>
      <c r="T191" s="164"/>
      <c r="AT191" s="159" t="s">
        <v>158</v>
      </c>
      <c r="AU191" s="159" t="s">
        <v>86</v>
      </c>
      <c r="AV191" s="12" t="s">
        <v>86</v>
      </c>
      <c r="AW191" s="12" t="s">
        <v>3</v>
      </c>
      <c r="AX191" s="12" t="s">
        <v>84</v>
      </c>
      <c r="AY191" s="159" t="s">
        <v>143</v>
      </c>
    </row>
    <row r="192" spans="2:65" s="11" customFormat="1" ht="22.75" customHeight="1">
      <c r="B192" s="125"/>
      <c r="D192" s="126" t="s">
        <v>76</v>
      </c>
      <c r="E192" s="135" t="s">
        <v>228</v>
      </c>
      <c r="F192" s="135" t="s">
        <v>229</v>
      </c>
      <c r="I192" s="128"/>
      <c r="J192" s="136">
        <f>BK192</f>
        <v>0</v>
      </c>
      <c r="L192" s="125"/>
      <c r="M192" s="130"/>
      <c r="P192" s="131">
        <f>SUM(P193:P207)</f>
        <v>0</v>
      </c>
      <c r="R192" s="131">
        <f>SUM(R193:R207)</f>
        <v>0</v>
      </c>
      <c r="T192" s="132">
        <f>SUM(T193:T207)</f>
        <v>0</v>
      </c>
      <c r="AR192" s="126" t="s">
        <v>84</v>
      </c>
      <c r="AT192" s="133" t="s">
        <v>76</v>
      </c>
      <c r="AU192" s="133" t="s">
        <v>84</v>
      </c>
      <c r="AY192" s="126" t="s">
        <v>143</v>
      </c>
      <c r="BK192" s="134">
        <f>SUM(BK193:BK207)</f>
        <v>0</v>
      </c>
    </row>
    <row r="193" spans="2:65" s="1" customFormat="1" ht="14.5" customHeight="1">
      <c r="B193" s="137"/>
      <c r="C193" s="138" t="s">
        <v>230</v>
      </c>
      <c r="D193" s="138" t="s">
        <v>148</v>
      </c>
      <c r="E193" s="140" t="s">
        <v>231</v>
      </c>
      <c r="F193" s="141" t="s">
        <v>232</v>
      </c>
      <c r="G193" s="142" t="s">
        <v>233</v>
      </c>
      <c r="H193" s="143">
        <v>35.518000000000001</v>
      </c>
      <c r="I193" s="144"/>
      <c r="J193" s="145">
        <f>ROUND(I193*H193,2)</f>
        <v>0</v>
      </c>
      <c r="K193" s="146"/>
      <c r="L193" s="32"/>
      <c r="M193" s="147" t="s">
        <v>1</v>
      </c>
      <c r="N193" s="148" t="s">
        <v>42</v>
      </c>
      <c r="P193" s="149">
        <f>O193*H193</f>
        <v>0</v>
      </c>
      <c r="Q193" s="149">
        <v>0</v>
      </c>
      <c r="R193" s="149">
        <f>Q193*H193</f>
        <v>0</v>
      </c>
      <c r="S193" s="149">
        <v>0</v>
      </c>
      <c r="T193" s="150">
        <f>S193*H193</f>
        <v>0</v>
      </c>
      <c r="AR193" s="151" t="s">
        <v>161</v>
      </c>
      <c r="AT193" s="151" t="s">
        <v>148</v>
      </c>
      <c r="AU193" s="151" t="s">
        <v>86</v>
      </c>
      <c r="AY193" s="17" t="s">
        <v>143</v>
      </c>
      <c r="BE193" s="152">
        <f>IF(N193="základní",J193,0)</f>
        <v>0</v>
      </c>
      <c r="BF193" s="152">
        <f>IF(N193="snížená",J193,0)</f>
        <v>0</v>
      </c>
      <c r="BG193" s="152">
        <f>IF(N193="zákl. přenesená",J193,0)</f>
        <v>0</v>
      </c>
      <c r="BH193" s="152">
        <f>IF(N193="sníž. přenesená",J193,0)</f>
        <v>0</v>
      </c>
      <c r="BI193" s="152">
        <f>IF(N193="nulová",J193,0)</f>
        <v>0</v>
      </c>
      <c r="BJ193" s="17" t="s">
        <v>84</v>
      </c>
      <c r="BK193" s="152">
        <f>ROUND(I193*H193,2)</f>
        <v>0</v>
      </c>
      <c r="BL193" s="17" t="s">
        <v>161</v>
      </c>
      <c r="BM193" s="151" t="s">
        <v>234</v>
      </c>
    </row>
    <row r="194" spans="2:65" s="1" customFormat="1" ht="12">
      <c r="B194" s="32"/>
      <c r="D194" s="153" t="s">
        <v>155</v>
      </c>
      <c r="F194" s="154" t="s">
        <v>235</v>
      </c>
      <c r="I194" s="155"/>
      <c r="L194" s="32"/>
      <c r="M194" s="156"/>
      <c r="T194" s="56"/>
      <c r="AT194" s="17" t="s">
        <v>155</v>
      </c>
      <c r="AU194" s="17" t="s">
        <v>86</v>
      </c>
    </row>
    <row r="195" spans="2:65" s="1" customFormat="1" ht="14.5" customHeight="1">
      <c r="B195" s="137"/>
      <c r="C195" s="138" t="s">
        <v>236</v>
      </c>
      <c r="D195" s="138" t="s">
        <v>148</v>
      </c>
      <c r="E195" s="140" t="s">
        <v>237</v>
      </c>
      <c r="F195" s="141" t="s">
        <v>238</v>
      </c>
      <c r="G195" s="142" t="s">
        <v>233</v>
      </c>
      <c r="H195" s="143">
        <v>1065.54</v>
      </c>
      <c r="I195" s="144"/>
      <c r="J195" s="145">
        <f>ROUND(I195*H195,2)</f>
        <v>0</v>
      </c>
      <c r="K195" s="146"/>
      <c r="L195" s="32"/>
      <c r="M195" s="147" t="s">
        <v>1</v>
      </c>
      <c r="N195" s="148" t="s">
        <v>42</v>
      </c>
      <c r="P195" s="149">
        <f>O195*H195</f>
        <v>0</v>
      </c>
      <c r="Q195" s="149">
        <v>0</v>
      </c>
      <c r="R195" s="149">
        <f>Q195*H195</f>
        <v>0</v>
      </c>
      <c r="S195" s="149">
        <v>0</v>
      </c>
      <c r="T195" s="150">
        <f>S195*H195</f>
        <v>0</v>
      </c>
      <c r="AR195" s="151" t="s">
        <v>161</v>
      </c>
      <c r="AT195" s="151" t="s">
        <v>148</v>
      </c>
      <c r="AU195" s="151" t="s">
        <v>86</v>
      </c>
      <c r="AY195" s="17" t="s">
        <v>143</v>
      </c>
      <c r="BE195" s="152">
        <f>IF(N195="základní",J195,0)</f>
        <v>0</v>
      </c>
      <c r="BF195" s="152">
        <f>IF(N195="snížená",J195,0)</f>
        <v>0</v>
      </c>
      <c r="BG195" s="152">
        <f>IF(N195="zákl. přenesená",J195,0)</f>
        <v>0</v>
      </c>
      <c r="BH195" s="152">
        <f>IF(N195="sníž. přenesená",J195,0)</f>
        <v>0</v>
      </c>
      <c r="BI195" s="152">
        <f>IF(N195="nulová",J195,0)</f>
        <v>0</v>
      </c>
      <c r="BJ195" s="17" t="s">
        <v>84</v>
      </c>
      <c r="BK195" s="152">
        <f>ROUND(I195*H195,2)</f>
        <v>0</v>
      </c>
      <c r="BL195" s="17" t="s">
        <v>161</v>
      </c>
      <c r="BM195" s="151" t="s">
        <v>239</v>
      </c>
    </row>
    <row r="196" spans="2:65" s="1" customFormat="1" ht="24">
      <c r="B196" s="32"/>
      <c r="D196" s="153" t="s">
        <v>155</v>
      </c>
      <c r="F196" s="154" t="s">
        <v>240</v>
      </c>
      <c r="I196" s="155"/>
      <c r="L196" s="32"/>
      <c r="M196" s="156"/>
      <c r="T196" s="56"/>
      <c r="AT196" s="17" t="s">
        <v>155</v>
      </c>
      <c r="AU196" s="17" t="s">
        <v>86</v>
      </c>
    </row>
    <row r="197" spans="2:65" s="1" customFormat="1" ht="24">
      <c r="B197" s="32"/>
      <c r="D197" s="153" t="s">
        <v>156</v>
      </c>
      <c r="F197" s="157" t="s">
        <v>241</v>
      </c>
      <c r="I197" s="155"/>
      <c r="L197" s="32"/>
      <c r="M197" s="156"/>
      <c r="T197" s="56"/>
      <c r="AT197" s="17" t="s">
        <v>156</v>
      </c>
      <c r="AU197" s="17" t="s">
        <v>86</v>
      </c>
    </row>
    <row r="198" spans="2:65" s="12" customFormat="1" ht="12">
      <c r="B198" s="158"/>
      <c r="D198" s="153" t="s">
        <v>158</v>
      </c>
      <c r="F198" s="160" t="s">
        <v>242</v>
      </c>
      <c r="H198" s="161">
        <v>1065.54</v>
      </c>
      <c r="I198" s="162"/>
      <c r="L198" s="158"/>
      <c r="M198" s="163"/>
      <c r="T198" s="164"/>
      <c r="AT198" s="159" t="s">
        <v>158</v>
      </c>
      <c r="AU198" s="159" t="s">
        <v>86</v>
      </c>
      <c r="AV198" s="12" t="s">
        <v>86</v>
      </c>
      <c r="AW198" s="12" t="s">
        <v>3</v>
      </c>
      <c r="AX198" s="12" t="s">
        <v>84</v>
      </c>
      <c r="AY198" s="159" t="s">
        <v>143</v>
      </c>
    </row>
    <row r="199" spans="2:65" s="1" customFormat="1" ht="14.5" customHeight="1">
      <c r="B199" s="137"/>
      <c r="C199" s="138" t="s">
        <v>8</v>
      </c>
      <c r="D199" s="138" t="s">
        <v>148</v>
      </c>
      <c r="E199" s="140" t="s">
        <v>243</v>
      </c>
      <c r="F199" s="141" t="s">
        <v>244</v>
      </c>
      <c r="G199" s="142" t="s">
        <v>233</v>
      </c>
      <c r="H199" s="143">
        <v>0.92200000000000004</v>
      </c>
      <c r="I199" s="144"/>
      <c r="J199" s="145">
        <f>ROUND(I199*H199,2)</f>
        <v>0</v>
      </c>
      <c r="K199" s="146"/>
      <c r="L199" s="32"/>
      <c r="M199" s="147" t="s">
        <v>1</v>
      </c>
      <c r="N199" s="148" t="s">
        <v>42</v>
      </c>
      <c r="P199" s="149">
        <f>O199*H199</f>
        <v>0</v>
      </c>
      <c r="Q199" s="149">
        <v>0</v>
      </c>
      <c r="R199" s="149">
        <f>Q199*H199</f>
        <v>0</v>
      </c>
      <c r="S199" s="149">
        <v>0</v>
      </c>
      <c r="T199" s="150">
        <f>S199*H199</f>
        <v>0</v>
      </c>
      <c r="AR199" s="151" t="s">
        <v>161</v>
      </c>
      <c r="AT199" s="151" t="s">
        <v>148</v>
      </c>
      <c r="AU199" s="151" t="s">
        <v>86</v>
      </c>
      <c r="AY199" s="17" t="s">
        <v>143</v>
      </c>
      <c r="BE199" s="152">
        <f>IF(N199="základní",J199,0)</f>
        <v>0</v>
      </c>
      <c r="BF199" s="152">
        <f>IF(N199="snížená",J199,0)</f>
        <v>0</v>
      </c>
      <c r="BG199" s="152">
        <f>IF(N199="zákl. přenesená",J199,0)</f>
        <v>0</v>
      </c>
      <c r="BH199" s="152">
        <f>IF(N199="sníž. přenesená",J199,0)</f>
        <v>0</v>
      </c>
      <c r="BI199" s="152">
        <f>IF(N199="nulová",J199,0)</f>
        <v>0</v>
      </c>
      <c r="BJ199" s="17" t="s">
        <v>84</v>
      </c>
      <c r="BK199" s="152">
        <f>ROUND(I199*H199,2)</f>
        <v>0</v>
      </c>
      <c r="BL199" s="17" t="s">
        <v>161</v>
      </c>
      <c r="BM199" s="151" t="s">
        <v>245</v>
      </c>
    </row>
    <row r="200" spans="2:65" s="1" customFormat="1" ht="24">
      <c r="B200" s="32"/>
      <c r="D200" s="153" t="s">
        <v>155</v>
      </c>
      <c r="F200" s="154" t="s">
        <v>246</v>
      </c>
      <c r="I200" s="155"/>
      <c r="L200" s="32"/>
      <c r="M200" s="156"/>
      <c r="T200" s="56"/>
      <c r="AT200" s="17" t="s">
        <v>155</v>
      </c>
      <c r="AU200" s="17" t="s">
        <v>86</v>
      </c>
    </row>
    <row r="201" spans="2:65" s="1" customFormat="1" ht="24">
      <c r="B201" s="32"/>
      <c r="D201" s="153" t="s">
        <v>156</v>
      </c>
      <c r="F201" s="157" t="s">
        <v>247</v>
      </c>
      <c r="I201" s="155"/>
      <c r="L201" s="32"/>
      <c r="M201" s="156"/>
      <c r="T201" s="56"/>
      <c r="AT201" s="17" t="s">
        <v>156</v>
      </c>
      <c r="AU201" s="17" t="s">
        <v>86</v>
      </c>
    </row>
    <row r="202" spans="2:65" s="1" customFormat="1" ht="14.5" customHeight="1">
      <c r="B202" s="137"/>
      <c r="C202" s="138" t="s">
        <v>152</v>
      </c>
      <c r="D202" s="138" t="s">
        <v>148</v>
      </c>
      <c r="E202" s="140" t="s">
        <v>248</v>
      </c>
      <c r="F202" s="141" t="s">
        <v>249</v>
      </c>
      <c r="G202" s="142" t="s">
        <v>233</v>
      </c>
      <c r="H202" s="143">
        <v>2.4129999999999998</v>
      </c>
      <c r="I202" s="144"/>
      <c r="J202" s="145">
        <f>ROUND(I202*H202,2)</f>
        <v>0</v>
      </c>
      <c r="K202" s="146"/>
      <c r="L202" s="32"/>
      <c r="M202" s="147" t="s">
        <v>1</v>
      </c>
      <c r="N202" s="148" t="s">
        <v>42</v>
      </c>
      <c r="P202" s="149">
        <f>O202*H202</f>
        <v>0</v>
      </c>
      <c r="Q202" s="149">
        <v>0</v>
      </c>
      <c r="R202" s="149">
        <f>Q202*H202</f>
        <v>0</v>
      </c>
      <c r="S202" s="149">
        <v>0</v>
      </c>
      <c r="T202" s="150">
        <f>S202*H202</f>
        <v>0</v>
      </c>
      <c r="AR202" s="151" t="s">
        <v>161</v>
      </c>
      <c r="AT202" s="151" t="s">
        <v>148</v>
      </c>
      <c r="AU202" s="151" t="s">
        <v>86</v>
      </c>
      <c r="AY202" s="17" t="s">
        <v>143</v>
      </c>
      <c r="BE202" s="152">
        <f>IF(N202="základní",J202,0)</f>
        <v>0</v>
      </c>
      <c r="BF202" s="152">
        <f>IF(N202="snížená",J202,0)</f>
        <v>0</v>
      </c>
      <c r="BG202" s="152">
        <f>IF(N202="zákl. přenesená",J202,0)</f>
        <v>0</v>
      </c>
      <c r="BH202" s="152">
        <f>IF(N202="sníž. přenesená",J202,0)</f>
        <v>0</v>
      </c>
      <c r="BI202" s="152">
        <f>IF(N202="nulová",J202,0)</f>
        <v>0</v>
      </c>
      <c r="BJ202" s="17" t="s">
        <v>84</v>
      </c>
      <c r="BK202" s="152">
        <f>ROUND(I202*H202,2)</f>
        <v>0</v>
      </c>
      <c r="BL202" s="17" t="s">
        <v>161</v>
      </c>
      <c r="BM202" s="151" t="s">
        <v>250</v>
      </c>
    </row>
    <row r="203" spans="2:65" s="1" customFormat="1" ht="24">
      <c r="B203" s="32"/>
      <c r="D203" s="153" t="s">
        <v>155</v>
      </c>
      <c r="F203" s="154" t="s">
        <v>251</v>
      </c>
      <c r="I203" s="155"/>
      <c r="L203" s="32"/>
      <c r="M203" s="156"/>
      <c r="T203" s="56"/>
      <c r="AT203" s="17" t="s">
        <v>155</v>
      </c>
      <c r="AU203" s="17" t="s">
        <v>86</v>
      </c>
    </row>
    <row r="204" spans="2:65" s="1" customFormat="1" ht="24">
      <c r="B204" s="32"/>
      <c r="D204" s="153" t="s">
        <v>156</v>
      </c>
      <c r="F204" s="157" t="s">
        <v>252</v>
      </c>
      <c r="I204" s="155"/>
      <c r="L204" s="32"/>
      <c r="M204" s="156"/>
      <c r="T204" s="56"/>
      <c r="AT204" s="17" t="s">
        <v>156</v>
      </c>
      <c r="AU204" s="17" t="s">
        <v>86</v>
      </c>
    </row>
    <row r="205" spans="2:65" s="1" customFormat="1" ht="14.5" customHeight="1">
      <c r="B205" s="137"/>
      <c r="C205" s="138" t="s">
        <v>253</v>
      </c>
      <c r="D205" s="138" t="s">
        <v>148</v>
      </c>
      <c r="E205" s="140" t="s">
        <v>254</v>
      </c>
      <c r="F205" s="141" t="s">
        <v>255</v>
      </c>
      <c r="G205" s="142" t="s">
        <v>233</v>
      </c>
      <c r="H205" s="143">
        <v>32.183</v>
      </c>
      <c r="I205" s="144"/>
      <c r="J205" s="145">
        <f>ROUND(I205*H205,2)</f>
        <v>0</v>
      </c>
      <c r="K205" s="146"/>
      <c r="L205" s="32"/>
      <c r="M205" s="147" t="s">
        <v>1</v>
      </c>
      <c r="N205" s="148" t="s">
        <v>42</v>
      </c>
      <c r="P205" s="149">
        <f>O205*H205</f>
        <v>0</v>
      </c>
      <c r="Q205" s="149">
        <v>0</v>
      </c>
      <c r="R205" s="149">
        <f>Q205*H205</f>
        <v>0</v>
      </c>
      <c r="S205" s="149">
        <v>0</v>
      </c>
      <c r="T205" s="150">
        <f>S205*H205</f>
        <v>0</v>
      </c>
      <c r="AR205" s="151" t="s">
        <v>161</v>
      </c>
      <c r="AT205" s="151" t="s">
        <v>148</v>
      </c>
      <c r="AU205" s="151" t="s">
        <v>86</v>
      </c>
      <c r="AY205" s="17" t="s">
        <v>143</v>
      </c>
      <c r="BE205" s="152">
        <f>IF(N205="základní",J205,0)</f>
        <v>0</v>
      </c>
      <c r="BF205" s="152">
        <f>IF(N205="snížená",J205,0)</f>
        <v>0</v>
      </c>
      <c r="BG205" s="152">
        <f>IF(N205="zákl. přenesená",J205,0)</f>
        <v>0</v>
      </c>
      <c r="BH205" s="152">
        <f>IF(N205="sníž. přenesená",J205,0)</f>
        <v>0</v>
      </c>
      <c r="BI205" s="152">
        <f>IF(N205="nulová",J205,0)</f>
        <v>0</v>
      </c>
      <c r="BJ205" s="17" t="s">
        <v>84</v>
      </c>
      <c r="BK205" s="152">
        <f>ROUND(I205*H205,2)</f>
        <v>0</v>
      </c>
      <c r="BL205" s="17" t="s">
        <v>161</v>
      </c>
      <c r="BM205" s="151" t="s">
        <v>256</v>
      </c>
    </row>
    <row r="206" spans="2:65" s="1" customFormat="1" ht="24">
      <c r="B206" s="32"/>
      <c r="D206" s="153" t="s">
        <v>155</v>
      </c>
      <c r="F206" s="154" t="s">
        <v>257</v>
      </c>
      <c r="I206" s="155"/>
      <c r="L206" s="32"/>
      <c r="M206" s="156"/>
      <c r="T206" s="56"/>
      <c r="AT206" s="17" t="s">
        <v>155</v>
      </c>
      <c r="AU206" s="17" t="s">
        <v>86</v>
      </c>
    </row>
    <row r="207" spans="2:65" s="1" customFormat="1" ht="24">
      <c r="B207" s="32"/>
      <c r="D207" s="153" t="s">
        <v>156</v>
      </c>
      <c r="F207" s="157" t="s">
        <v>258</v>
      </c>
      <c r="I207" s="155"/>
      <c r="L207" s="32"/>
      <c r="M207" s="156"/>
      <c r="T207" s="56"/>
      <c r="AT207" s="17" t="s">
        <v>156</v>
      </c>
      <c r="AU207" s="17" t="s">
        <v>86</v>
      </c>
    </row>
    <row r="208" spans="2:65" s="11" customFormat="1" ht="26" customHeight="1">
      <c r="B208" s="125"/>
      <c r="D208" s="126" t="s">
        <v>76</v>
      </c>
      <c r="E208" s="127" t="s">
        <v>259</v>
      </c>
      <c r="F208" s="127" t="s">
        <v>260</v>
      </c>
      <c r="I208" s="128"/>
      <c r="J208" s="129">
        <f>BK208</f>
        <v>0</v>
      </c>
      <c r="L208" s="125"/>
      <c r="M208" s="130"/>
      <c r="P208" s="131">
        <f>P209+P216+P234+P239+P274+P465+P500+P559+P577</f>
        <v>0</v>
      </c>
      <c r="R208" s="131">
        <f>R209+R216+R234+R239+R274+R465+R500+R559+R577</f>
        <v>17.985529100000004</v>
      </c>
      <c r="T208" s="132">
        <f>T209+T216+T234+T239+T274+T465+T500+T559+T577</f>
        <v>35.517801710000001</v>
      </c>
      <c r="AR208" s="126" t="s">
        <v>86</v>
      </c>
      <c r="AT208" s="133" t="s">
        <v>76</v>
      </c>
      <c r="AU208" s="133" t="s">
        <v>77</v>
      </c>
      <c r="AY208" s="126" t="s">
        <v>143</v>
      </c>
      <c r="BK208" s="134">
        <f>BK209+BK216+BK234+BK239+BK274+BK465+BK500+BK559+BK577</f>
        <v>0</v>
      </c>
    </row>
    <row r="209" spans="2:65" s="11" customFormat="1" ht="22.75" customHeight="1">
      <c r="B209" s="125"/>
      <c r="D209" s="126" t="s">
        <v>76</v>
      </c>
      <c r="E209" s="135" t="s">
        <v>261</v>
      </c>
      <c r="F209" s="135" t="s">
        <v>262</v>
      </c>
      <c r="I209" s="128"/>
      <c r="J209" s="136">
        <f>BK209</f>
        <v>0</v>
      </c>
      <c r="L209" s="125"/>
      <c r="M209" s="130"/>
      <c r="P209" s="131">
        <f>SUM(P210:P215)</f>
        <v>0</v>
      </c>
      <c r="R209" s="131">
        <f>SUM(R210:R215)</f>
        <v>0</v>
      </c>
      <c r="T209" s="132">
        <f>SUM(T210:T215)</f>
        <v>7.3256820000000005</v>
      </c>
      <c r="AR209" s="126" t="s">
        <v>86</v>
      </c>
      <c r="AT209" s="133" t="s">
        <v>76</v>
      </c>
      <c r="AU209" s="133" t="s">
        <v>84</v>
      </c>
      <c r="AY209" s="126" t="s">
        <v>143</v>
      </c>
      <c r="BK209" s="134">
        <f>SUM(BK210:BK215)</f>
        <v>0</v>
      </c>
    </row>
    <row r="210" spans="2:65" s="1" customFormat="1" ht="14.5" customHeight="1">
      <c r="B210" s="137"/>
      <c r="C210" s="138" t="s">
        <v>263</v>
      </c>
      <c r="D210" s="138" t="s">
        <v>148</v>
      </c>
      <c r="E210" s="140" t="s">
        <v>264</v>
      </c>
      <c r="F210" s="141" t="s">
        <v>265</v>
      </c>
      <c r="G210" s="142" t="s">
        <v>151</v>
      </c>
      <c r="H210" s="143">
        <v>1220.597</v>
      </c>
      <c r="I210" s="144"/>
      <c r="J210" s="145">
        <f>ROUND(I210*H210,2)</f>
        <v>0</v>
      </c>
      <c r="K210" s="146"/>
      <c r="L210" s="32"/>
      <c r="M210" s="147" t="s">
        <v>1</v>
      </c>
      <c r="N210" s="148" t="s">
        <v>42</v>
      </c>
      <c r="P210" s="149">
        <f>O210*H210</f>
        <v>0</v>
      </c>
      <c r="Q210" s="149">
        <v>0</v>
      </c>
      <c r="R210" s="149">
        <f>Q210*H210</f>
        <v>0</v>
      </c>
      <c r="S210" s="149">
        <v>6.0000000000000001E-3</v>
      </c>
      <c r="T210" s="150">
        <f>S210*H210</f>
        <v>7.323582</v>
      </c>
      <c r="AR210" s="151" t="s">
        <v>152</v>
      </c>
      <c r="AT210" s="151" t="s">
        <v>148</v>
      </c>
      <c r="AU210" s="151" t="s">
        <v>86</v>
      </c>
      <c r="AY210" s="17" t="s">
        <v>143</v>
      </c>
      <c r="BE210" s="152">
        <f>IF(N210="základní",J210,0)</f>
        <v>0</v>
      </c>
      <c r="BF210" s="152">
        <f>IF(N210="snížená",J210,0)</f>
        <v>0</v>
      </c>
      <c r="BG210" s="152">
        <f>IF(N210="zákl. přenesená",J210,0)</f>
        <v>0</v>
      </c>
      <c r="BH210" s="152">
        <f>IF(N210="sníž. přenesená",J210,0)</f>
        <v>0</v>
      </c>
      <c r="BI210" s="152">
        <f>IF(N210="nulová",J210,0)</f>
        <v>0</v>
      </c>
      <c r="BJ210" s="17" t="s">
        <v>84</v>
      </c>
      <c r="BK210" s="152">
        <f>ROUND(I210*H210,2)</f>
        <v>0</v>
      </c>
      <c r="BL210" s="17" t="s">
        <v>152</v>
      </c>
      <c r="BM210" s="151" t="s">
        <v>266</v>
      </c>
    </row>
    <row r="211" spans="2:65" s="1" customFormat="1" ht="12">
      <c r="B211" s="32"/>
      <c r="D211" s="153" t="s">
        <v>155</v>
      </c>
      <c r="F211" s="154" t="s">
        <v>267</v>
      </c>
      <c r="I211" s="155"/>
      <c r="L211" s="32"/>
      <c r="M211" s="156"/>
      <c r="T211" s="56"/>
      <c r="AT211" s="17" t="s">
        <v>155</v>
      </c>
      <c r="AU211" s="17" t="s">
        <v>86</v>
      </c>
    </row>
    <row r="212" spans="2:65" s="1" customFormat="1" ht="36">
      <c r="B212" s="32"/>
      <c r="D212" s="153" t="s">
        <v>156</v>
      </c>
      <c r="F212" s="157" t="s">
        <v>268</v>
      </c>
      <c r="I212" s="155"/>
      <c r="L212" s="32"/>
      <c r="M212" s="156"/>
      <c r="T212" s="56"/>
      <c r="AT212" s="17" t="s">
        <v>156</v>
      </c>
      <c r="AU212" s="17" t="s">
        <v>86</v>
      </c>
    </row>
    <row r="213" spans="2:65" s="12" customFormat="1" ht="12">
      <c r="B213" s="158"/>
      <c r="D213" s="153" t="s">
        <v>158</v>
      </c>
      <c r="F213" s="160" t="s">
        <v>269</v>
      </c>
      <c r="H213" s="161">
        <v>1220.597</v>
      </c>
      <c r="I213" s="162"/>
      <c r="L213" s="158"/>
      <c r="M213" s="163"/>
      <c r="T213" s="164"/>
      <c r="AT213" s="159" t="s">
        <v>158</v>
      </c>
      <c r="AU213" s="159" t="s">
        <v>86</v>
      </c>
      <c r="AV213" s="12" t="s">
        <v>86</v>
      </c>
      <c r="AW213" s="12" t="s">
        <v>3</v>
      </c>
      <c r="AX213" s="12" t="s">
        <v>84</v>
      </c>
      <c r="AY213" s="159" t="s">
        <v>143</v>
      </c>
    </row>
    <row r="214" spans="2:65" s="1" customFormat="1" ht="14.5" customHeight="1">
      <c r="B214" s="137"/>
      <c r="C214" s="138" t="s">
        <v>270</v>
      </c>
      <c r="D214" s="138" t="s">
        <v>148</v>
      </c>
      <c r="E214" s="140" t="s">
        <v>271</v>
      </c>
      <c r="F214" s="141" t="s">
        <v>272</v>
      </c>
      <c r="G214" s="142" t="s">
        <v>273</v>
      </c>
      <c r="H214" s="143">
        <v>7</v>
      </c>
      <c r="I214" s="144"/>
      <c r="J214" s="145">
        <f>ROUND(I214*H214,2)</f>
        <v>0</v>
      </c>
      <c r="K214" s="146"/>
      <c r="L214" s="32"/>
      <c r="M214" s="147" t="s">
        <v>1</v>
      </c>
      <c r="N214" s="148" t="s">
        <v>42</v>
      </c>
      <c r="P214" s="149">
        <f>O214*H214</f>
        <v>0</v>
      </c>
      <c r="Q214" s="149">
        <v>0</v>
      </c>
      <c r="R214" s="149">
        <f>Q214*H214</f>
        <v>0</v>
      </c>
      <c r="S214" s="149">
        <v>2.9999999999999997E-4</v>
      </c>
      <c r="T214" s="150">
        <f>S214*H214</f>
        <v>2.0999999999999999E-3</v>
      </c>
      <c r="AR214" s="151" t="s">
        <v>152</v>
      </c>
      <c r="AT214" s="151" t="s">
        <v>148</v>
      </c>
      <c r="AU214" s="151" t="s">
        <v>86</v>
      </c>
      <c r="AY214" s="17" t="s">
        <v>143</v>
      </c>
      <c r="BE214" s="152">
        <f>IF(N214="základní",J214,0)</f>
        <v>0</v>
      </c>
      <c r="BF214" s="152">
        <f>IF(N214="snížená",J214,0)</f>
        <v>0</v>
      </c>
      <c r="BG214" s="152">
        <f>IF(N214="zákl. přenesená",J214,0)</f>
        <v>0</v>
      </c>
      <c r="BH214" s="152">
        <f>IF(N214="sníž. přenesená",J214,0)</f>
        <v>0</v>
      </c>
      <c r="BI214" s="152">
        <f>IF(N214="nulová",J214,0)</f>
        <v>0</v>
      </c>
      <c r="BJ214" s="17" t="s">
        <v>84</v>
      </c>
      <c r="BK214" s="152">
        <f>ROUND(I214*H214,2)</f>
        <v>0</v>
      </c>
      <c r="BL214" s="17" t="s">
        <v>152</v>
      </c>
      <c r="BM214" s="151" t="s">
        <v>274</v>
      </c>
    </row>
    <row r="215" spans="2:65" s="1" customFormat="1" ht="12">
      <c r="B215" s="32"/>
      <c r="D215" s="153" t="s">
        <v>155</v>
      </c>
      <c r="F215" s="154" t="s">
        <v>275</v>
      </c>
      <c r="I215" s="155"/>
      <c r="L215" s="32"/>
      <c r="M215" s="156"/>
      <c r="T215" s="56"/>
      <c r="AT215" s="17" t="s">
        <v>155</v>
      </c>
      <c r="AU215" s="17" t="s">
        <v>86</v>
      </c>
    </row>
    <row r="216" spans="2:65" s="11" customFormat="1" ht="22.75" customHeight="1">
      <c r="B216" s="125"/>
      <c r="D216" s="126" t="s">
        <v>76</v>
      </c>
      <c r="E216" s="135" t="s">
        <v>276</v>
      </c>
      <c r="F216" s="135" t="s">
        <v>277</v>
      </c>
      <c r="I216" s="128"/>
      <c r="J216" s="136">
        <f>BK216</f>
        <v>0</v>
      </c>
      <c r="L216" s="125"/>
      <c r="M216" s="130"/>
      <c r="P216" s="131">
        <f>SUM(P217:P233)</f>
        <v>0</v>
      </c>
      <c r="R216" s="131">
        <f>SUM(R217:R233)</f>
        <v>1.8874000000000002E-2</v>
      </c>
      <c r="T216" s="132">
        <f>SUM(T217:T233)</f>
        <v>0</v>
      </c>
      <c r="AR216" s="126" t="s">
        <v>86</v>
      </c>
      <c r="AT216" s="133" t="s">
        <v>76</v>
      </c>
      <c r="AU216" s="133" t="s">
        <v>84</v>
      </c>
      <c r="AY216" s="126" t="s">
        <v>143</v>
      </c>
      <c r="BK216" s="134">
        <f>SUM(BK217:BK233)</f>
        <v>0</v>
      </c>
    </row>
    <row r="217" spans="2:65" s="1" customFormat="1" ht="14.5" customHeight="1">
      <c r="B217" s="137"/>
      <c r="C217" s="138" t="s">
        <v>278</v>
      </c>
      <c r="D217" s="139" t="s">
        <v>148</v>
      </c>
      <c r="E217" s="140" t="s">
        <v>279</v>
      </c>
      <c r="F217" s="141" t="s">
        <v>280</v>
      </c>
      <c r="G217" s="142" t="s">
        <v>151</v>
      </c>
      <c r="H217" s="143">
        <v>8.4450000000000003</v>
      </c>
      <c r="I217" s="144"/>
      <c r="J217" s="145">
        <f>ROUND(I217*H217,2)</f>
        <v>0</v>
      </c>
      <c r="K217" s="146"/>
      <c r="L217" s="32"/>
      <c r="M217" s="147" t="s">
        <v>1</v>
      </c>
      <c r="N217" s="148" t="s">
        <v>42</v>
      </c>
      <c r="P217" s="149">
        <f>O217*H217</f>
        <v>0</v>
      </c>
      <c r="Q217" s="149">
        <v>7.2000000000000005E-4</v>
      </c>
      <c r="R217" s="149">
        <f>Q217*H217</f>
        <v>6.0804000000000006E-3</v>
      </c>
      <c r="S217" s="149">
        <v>0</v>
      </c>
      <c r="T217" s="150">
        <f>S217*H217</f>
        <v>0</v>
      </c>
      <c r="AR217" s="151" t="s">
        <v>152</v>
      </c>
      <c r="AT217" s="151" t="s">
        <v>148</v>
      </c>
      <c r="AU217" s="151" t="s">
        <v>86</v>
      </c>
      <c r="AY217" s="17" t="s">
        <v>143</v>
      </c>
      <c r="BE217" s="152">
        <f>IF(N217="základní",J217,0)</f>
        <v>0</v>
      </c>
      <c r="BF217" s="152">
        <f>IF(N217="snížená",J217,0)</f>
        <v>0</v>
      </c>
      <c r="BG217" s="152">
        <f>IF(N217="zákl. přenesená",J217,0)</f>
        <v>0</v>
      </c>
      <c r="BH217" s="152">
        <f>IF(N217="sníž. přenesená",J217,0)</f>
        <v>0</v>
      </c>
      <c r="BI217" s="152">
        <f>IF(N217="nulová",J217,0)</f>
        <v>0</v>
      </c>
      <c r="BJ217" s="17" t="s">
        <v>84</v>
      </c>
      <c r="BK217" s="152">
        <f>ROUND(I217*H217,2)</f>
        <v>0</v>
      </c>
      <c r="BL217" s="17" t="s">
        <v>152</v>
      </c>
      <c r="BM217" s="151" t="s">
        <v>281</v>
      </c>
    </row>
    <row r="218" spans="2:65" s="1" customFormat="1" ht="24">
      <c r="B218" s="32"/>
      <c r="D218" s="153" t="s">
        <v>155</v>
      </c>
      <c r="F218" s="154" t="s">
        <v>282</v>
      </c>
      <c r="I218" s="155"/>
      <c r="L218" s="32"/>
      <c r="M218" s="156"/>
      <c r="T218" s="56"/>
      <c r="AT218" s="17" t="s">
        <v>155</v>
      </c>
      <c r="AU218" s="17" t="s">
        <v>86</v>
      </c>
    </row>
    <row r="219" spans="2:65" s="1" customFormat="1" ht="24">
      <c r="B219" s="32"/>
      <c r="D219" s="153" t="s">
        <v>156</v>
      </c>
      <c r="F219" s="157" t="s">
        <v>157</v>
      </c>
      <c r="I219" s="155"/>
      <c r="L219" s="32"/>
      <c r="M219" s="156"/>
      <c r="T219" s="56"/>
      <c r="AT219" s="17" t="s">
        <v>156</v>
      </c>
      <c r="AU219" s="17" t="s">
        <v>86</v>
      </c>
    </row>
    <row r="220" spans="2:65" s="12" customFormat="1" ht="12">
      <c r="B220" s="158"/>
      <c r="D220" s="153" t="s">
        <v>158</v>
      </c>
      <c r="E220" s="159" t="s">
        <v>1</v>
      </c>
      <c r="F220" s="160" t="s">
        <v>283</v>
      </c>
      <c r="H220" s="161">
        <v>6.1689999999999996</v>
      </c>
      <c r="I220" s="162"/>
      <c r="L220" s="158"/>
      <c r="M220" s="163"/>
      <c r="T220" s="164"/>
      <c r="AT220" s="159" t="s">
        <v>158</v>
      </c>
      <c r="AU220" s="159" t="s">
        <v>86</v>
      </c>
      <c r="AV220" s="12" t="s">
        <v>86</v>
      </c>
      <c r="AW220" s="12" t="s">
        <v>33</v>
      </c>
      <c r="AX220" s="12" t="s">
        <v>77</v>
      </c>
      <c r="AY220" s="159" t="s">
        <v>143</v>
      </c>
    </row>
    <row r="221" spans="2:65" s="12" customFormat="1" ht="12">
      <c r="B221" s="158"/>
      <c r="D221" s="153" t="s">
        <v>158</v>
      </c>
      <c r="E221" s="159" t="s">
        <v>1</v>
      </c>
      <c r="F221" s="160" t="s">
        <v>284</v>
      </c>
      <c r="H221" s="161">
        <v>1.508</v>
      </c>
      <c r="I221" s="162"/>
      <c r="L221" s="158"/>
      <c r="M221" s="163"/>
      <c r="T221" s="164"/>
      <c r="AT221" s="159" t="s">
        <v>158</v>
      </c>
      <c r="AU221" s="159" t="s">
        <v>86</v>
      </c>
      <c r="AV221" s="12" t="s">
        <v>86</v>
      </c>
      <c r="AW221" s="12" t="s">
        <v>33</v>
      </c>
      <c r="AX221" s="12" t="s">
        <v>77</v>
      </c>
      <c r="AY221" s="159" t="s">
        <v>143</v>
      </c>
    </row>
    <row r="222" spans="2:65" s="13" customFormat="1" ht="12">
      <c r="B222" s="165"/>
      <c r="D222" s="153" t="s">
        <v>158</v>
      </c>
      <c r="E222" s="166" t="s">
        <v>1</v>
      </c>
      <c r="F222" s="167" t="s">
        <v>160</v>
      </c>
      <c r="H222" s="168">
        <v>7.6769999999999996</v>
      </c>
      <c r="I222" s="169"/>
      <c r="L222" s="165"/>
      <c r="M222" s="170"/>
      <c r="T222" s="171"/>
      <c r="AT222" s="166" t="s">
        <v>158</v>
      </c>
      <c r="AU222" s="166" t="s">
        <v>86</v>
      </c>
      <c r="AV222" s="13" t="s">
        <v>161</v>
      </c>
      <c r="AW222" s="13" t="s">
        <v>33</v>
      </c>
      <c r="AX222" s="13" t="s">
        <v>84</v>
      </c>
      <c r="AY222" s="166" t="s">
        <v>143</v>
      </c>
    </row>
    <row r="223" spans="2:65" s="12" customFormat="1" ht="12">
      <c r="B223" s="158"/>
      <c r="D223" s="153" t="s">
        <v>158</v>
      </c>
      <c r="F223" s="160" t="s">
        <v>285</v>
      </c>
      <c r="H223" s="161">
        <v>8.4450000000000003</v>
      </c>
      <c r="I223" s="162"/>
      <c r="L223" s="158"/>
      <c r="M223" s="163"/>
      <c r="T223" s="164"/>
      <c r="AT223" s="159" t="s">
        <v>158</v>
      </c>
      <c r="AU223" s="159" t="s">
        <v>86</v>
      </c>
      <c r="AV223" s="12" t="s">
        <v>86</v>
      </c>
      <c r="AW223" s="12" t="s">
        <v>3</v>
      </c>
      <c r="AX223" s="12" t="s">
        <v>84</v>
      </c>
      <c r="AY223" s="159" t="s">
        <v>143</v>
      </c>
    </row>
    <row r="224" spans="2:65" s="1" customFormat="1" ht="14.5" customHeight="1">
      <c r="B224" s="137"/>
      <c r="C224" s="172" t="s">
        <v>7</v>
      </c>
      <c r="D224" s="173" t="s">
        <v>286</v>
      </c>
      <c r="E224" s="174" t="s">
        <v>287</v>
      </c>
      <c r="F224" s="175" t="s">
        <v>288</v>
      </c>
      <c r="G224" s="176" t="s">
        <v>151</v>
      </c>
      <c r="H224" s="177">
        <v>15.992000000000001</v>
      </c>
      <c r="I224" s="178"/>
      <c r="J224" s="179">
        <f>ROUND(I224*H224,2)</f>
        <v>0</v>
      </c>
      <c r="K224" s="180"/>
      <c r="L224" s="181"/>
      <c r="M224" s="182" t="s">
        <v>1</v>
      </c>
      <c r="N224" s="183" t="s">
        <v>42</v>
      </c>
      <c r="P224" s="149">
        <f>O224*H224</f>
        <v>0</v>
      </c>
      <c r="Q224" s="149">
        <v>8.0000000000000004E-4</v>
      </c>
      <c r="R224" s="149">
        <f>Q224*H224</f>
        <v>1.27936E-2</v>
      </c>
      <c r="S224" s="149">
        <v>0</v>
      </c>
      <c r="T224" s="150">
        <f>S224*H224</f>
        <v>0</v>
      </c>
      <c r="AR224" s="151" t="s">
        <v>289</v>
      </c>
      <c r="AT224" s="151" t="s">
        <v>286</v>
      </c>
      <c r="AU224" s="151" t="s">
        <v>86</v>
      </c>
      <c r="AY224" s="17" t="s">
        <v>143</v>
      </c>
      <c r="BE224" s="152">
        <f>IF(N224="základní",J224,0)</f>
        <v>0</v>
      </c>
      <c r="BF224" s="152">
        <f>IF(N224="snížená",J224,0)</f>
        <v>0</v>
      </c>
      <c r="BG224" s="152">
        <f>IF(N224="zákl. přenesená",J224,0)</f>
        <v>0</v>
      </c>
      <c r="BH224" s="152">
        <f>IF(N224="sníž. přenesená",J224,0)</f>
        <v>0</v>
      </c>
      <c r="BI224" s="152">
        <f>IF(N224="nulová",J224,0)</f>
        <v>0</v>
      </c>
      <c r="BJ224" s="17" t="s">
        <v>84</v>
      </c>
      <c r="BK224" s="152">
        <f>ROUND(I224*H224,2)</f>
        <v>0</v>
      </c>
      <c r="BL224" s="17" t="s">
        <v>152</v>
      </c>
      <c r="BM224" s="151" t="s">
        <v>290</v>
      </c>
    </row>
    <row r="225" spans="2:65" s="1" customFormat="1" ht="12">
      <c r="B225" s="32"/>
      <c r="D225" s="153" t="s">
        <v>155</v>
      </c>
      <c r="F225" s="154" t="s">
        <v>288</v>
      </c>
      <c r="I225" s="155"/>
      <c r="L225" s="32"/>
      <c r="M225" s="156"/>
      <c r="T225" s="56"/>
      <c r="AT225" s="17" t="s">
        <v>155</v>
      </c>
      <c r="AU225" s="17" t="s">
        <v>86</v>
      </c>
    </row>
    <row r="226" spans="2:65" s="1" customFormat="1" ht="24">
      <c r="B226" s="32"/>
      <c r="D226" s="153" t="s">
        <v>156</v>
      </c>
      <c r="F226" s="157" t="s">
        <v>291</v>
      </c>
      <c r="I226" s="155"/>
      <c r="L226" s="32"/>
      <c r="M226" s="156"/>
      <c r="T226" s="56"/>
      <c r="AT226" s="17" t="s">
        <v>156</v>
      </c>
      <c r="AU226" s="17" t="s">
        <v>86</v>
      </c>
    </row>
    <row r="227" spans="2:65" s="12" customFormat="1" ht="12">
      <c r="B227" s="158"/>
      <c r="D227" s="153" t="s">
        <v>158</v>
      </c>
      <c r="E227" s="159" t="s">
        <v>1</v>
      </c>
      <c r="F227" s="160" t="s">
        <v>292</v>
      </c>
      <c r="H227" s="161">
        <v>15.23</v>
      </c>
      <c r="I227" s="162"/>
      <c r="L227" s="158"/>
      <c r="M227" s="163"/>
      <c r="T227" s="164"/>
      <c r="AT227" s="159" t="s">
        <v>158</v>
      </c>
      <c r="AU227" s="159" t="s">
        <v>86</v>
      </c>
      <c r="AV227" s="12" t="s">
        <v>86</v>
      </c>
      <c r="AW227" s="12" t="s">
        <v>33</v>
      </c>
      <c r="AX227" s="12" t="s">
        <v>77</v>
      </c>
      <c r="AY227" s="159" t="s">
        <v>143</v>
      </c>
    </row>
    <row r="228" spans="2:65" s="13" customFormat="1" ht="12">
      <c r="B228" s="165"/>
      <c r="D228" s="153" t="s">
        <v>158</v>
      </c>
      <c r="E228" s="166" t="s">
        <v>1</v>
      </c>
      <c r="F228" s="167" t="s">
        <v>160</v>
      </c>
      <c r="H228" s="168">
        <v>15.23</v>
      </c>
      <c r="I228" s="169"/>
      <c r="L228" s="165"/>
      <c r="M228" s="170"/>
      <c r="T228" s="171"/>
      <c r="AT228" s="166" t="s">
        <v>158</v>
      </c>
      <c r="AU228" s="166" t="s">
        <v>86</v>
      </c>
      <c r="AV228" s="13" t="s">
        <v>161</v>
      </c>
      <c r="AW228" s="13" t="s">
        <v>33</v>
      </c>
      <c r="AX228" s="13" t="s">
        <v>84</v>
      </c>
      <c r="AY228" s="166" t="s">
        <v>143</v>
      </c>
    </row>
    <row r="229" spans="2:65" s="12" customFormat="1" ht="12">
      <c r="B229" s="158"/>
      <c r="D229" s="153" t="s">
        <v>158</v>
      </c>
      <c r="F229" s="160" t="s">
        <v>293</v>
      </c>
      <c r="H229" s="161">
        <v>15.992000000000001</v>
      </c>
      <c r="I229" s="162"/>
      <c r="L229" s="158"/>
      <c r="M229" s="163"/>
      <c r="T229" s="164"/>
      <c r="AT229" s="159" t="s">
        <v>158</v>
      </c>
      <c r="AU229" s="159" t="s">
        <v>86</v>
      </c>
      <c r="AV229" s="12" t="s">
        <v>86</v>
      </c>
      <c r="AW229" s="12" t="s">
        <v>3</v>
      </c>
      <c r="AX229" s="12" t="s">
        <v>84</v>
      </c>
      <c r="AY229" s="159" t="s">
        <v>143</v>
      </c>
    </row>
    <row r="230" spans="2:65" s="1" customFormat="1" ht="14.5" customHeight="1">
      <c r="B230" s="137"/>
      <c r="C230" s="138" t="s">
        <v>294</v>
      </c>
      <c r="D230" s="138" t="s">
        <v>148</v>
      </c>
      <c r="E230" s="140" t="s">
        <v>295</v>
      </c>
      <c r="F230" s="141" t="s">
        <v>296</v>
      </c>
      <c r="G230" s="142" t="s">
        <v>233</v>
      </c>
      <c r="H230" s="143">
        <v>1.9E-2</v>
      </c>
      <c r="I230" s="144"/>
      <c r="J230" s="145">
        <f>ROUND(I230*H230,2)</f>
        <v>0</v>
      </c>
      <c r="K230" s="146"/>
      <c r="L230" s="32"/>
      <c r="M230" s="147" t="s">
        <v>1</v>
      </c>
      <c r="N230" s="148" t="s">
        <v>42</v>
      </c>
      <c r="P230" s="149">
        <f>O230*H230</f>
        <v>0</v>
      </c>
      <c r="Q230" s="149">
        <v>0</v>
      </c>
      <c r="R230" s="149">
        <f>Q230*H230</f>
        <v>0</v>
      </c>
      <c r="S230" s="149">
        <v>0</v>
      </c>
      <c r="T230" s="150">
        <f>S230*H230</f>
        <v>0</v>
      </c>
      <c r="AR230" s="151" t="s">
        <v>152</v>
      </c>
      <c r="AT230" s="151" t="s">
        <v>148</v>
      </c>
      <c r="AU230" s="151" t="s">
        <v>86</v>
      </c>
      <c r="AY230" s="17" t="s">
        <v>143</v>
      </c>
      <c r="BE230" s="152">
        <f>IF(N230="základní",J230,0)</f>
        <v>0</v>
      </c>
      <c r="BF230" s="152">
        <f>IF(N230="snížená",J230,0)</f>
        <v>0</v>
      </c>
      <c r="BG230" s="152">
        <f>IF(N230="zákl. přenesená",J230,0)</f>
        <v>0</v>
      </c>
      <c r="BH230" s="152">
        <f>IF(N230="sníž. přenesená",J230,0)</f>
        <v>0</v>
      </c>
      <c r="BI230" s="152">
        <f>IF(N230="nulová",J230,0)</f>
        <v>0</v>
      </c>
      <c r="BJ230" s="17" t="s">
        <v>84</v>
      </c>
      <c r="BK230" s="152">
        <f>ROUND(I230*H230,2)</f>
        <v>0</v>
      </c>
      <c r="BL230" s="17" t="s">
        <v>152</v>
      </c>
      <c r="BM230" s="151" t="s">
        <v>297</v>
      </c>
    </row>
    <row r="231" spans="2:65" s="1" customFormat="1" ht="24">
      <c r="B231" s="32"/>
      <c r="D231" s="153" t="s">
        <v>155</v>
      </c>
      <c r="F231" s="154" t="s">
        <v>298</v>
      </c>
      <c r="I231" s="155"/>
      <c r="L231" s="32"/>
      <c r="M231" s="156"/>
      <c r="T231" s="56"/>
      <c r="AT231" s="17" t="s">
        <v>155</v>
      </c>
      <c r="AU231" s="17" t="s">
        <v>86</v>
      </c>
    </row>
    <row r="232" spans="2:65" s="1" customFormat="1" ht="14.5" customHeight="1">
      <c r="B232" s="137"/>
      <c r="C232" s="138" t="s">
        <v>299</v>
      </c>
      <c r="D232" s="138" t="s">
        <v>148</v>
      </c>
      <c r="E232" s="140" t="s">
        <v>300</v>
      </c>
      <c r="F232" s="141" t="s">
        <v>301</v>
      </c>
      <c r="G232" s="142" t="s">
        <v>233</v>
      </c>
      <c r="H232" s="143">
        <v>1.9E-2</v>
      </c>
      <c r="I232" s="144"/>
      <c r="J232" s="145">
        <f>ROUND(I232*H232,2)</f>
        <v>0</v>
      </c>
      <c r="K232" s="146"/>
      <c r="L232" s="32"/>
      <c r="M232" s="147" t="s">
        <v>1</v>
      </c>
      <c r="N232" s="148" t="s">
        <v>42</v>
      </c>
      <c r="P232" s="149">
        <f>O232*H232</f>
        <v>0</v>
      </c>
      <c r="Q232" s="149">
        <v>0</v>
      </c>
      <c r="R232" s="149">
        <f>Q232*H232</f>
        <v>0</v>
      </c>
      <c r="S232" s="149">
        <v>0</v>
      </c>
      <c r="T232" s="150">
        <f>S232*H232</f>
        <v>0</v>
      </c>
      <c r="AR232" s="151" t="s">
        <v>152</v>
      </c>
      <c r="AT232" s="151" t="s">
        <v>148</v>
      </c>
      <c r="AU232" s="151" t="s">
        <v>86</v>
      </c>
      <c r="AY232" s="17" t="s">
        <v>143</v>
      </c>
      <c r="BE232" s="152">
        <f>IF(N232="základní",J232,0)</f>
        <v>0</v>
      </c>
      <c r="BF232" s="152">
        <f>IF(N232="snížená",J232,0)</f>
        <v>0</v>
      </c>
      <c r="BG232" s="152">
        <f>IF(N232="zákl. přenesená",J232,0)</f>
        <v>0</v>
      </c>
      <c r="BH232" s="152">
        <f>IF(N232="sníž. přenesená",J232,0)</f>
        <v>0</v>
      </c>
      <c r="BI232" s="152">
        <f>IF(N232="nulová",J232,0)</f>
        <v>0</v>
      </c>
      <c r="BJ232" s="17" t="s">
        <v>84</v>
      </c>
      <c r="BK232" s="152">
        <f>ROUND(I232*H232,2)</f>
        <v>0</v>
      </c>
      <c r="BL232" s="17" t="s">
        <v>152</v>
      </c>
      <c r="BM232" s="151" t="s">
        <v>302</v>
      </c>
    </row>
    <row r="233" spans="2:65" s="1" customFormat="1" ht="24">
      <c r="B233" s="32"/>
      <c r="D233" s="153" t="s">
        <v>155</v>
      </c>
      <c r="F233" s="154" t="s">
        <v>303</v>
      </c>
      <c r="I233" s="155"/>
      <c r="L233" s="32"/>
      <c r="M233" s="156"/>
      <c r="T233" s="56"/>
      <c r="AT233" s="17" t="s">
        <v>155</v>
      </c>
      <c r="AU233" s="17" t="s">
        <v>86</v>
      </c>
    </row>
    <row r="234" spans="2:65" s="11" customFormat="1" ht="22.75" customHeight="1">
      <c r="B234" s="125"/>
      <c r="D234" s="126" t="s">
        <v>76</v>
      </c>
      <c r="E234" s="135" t="s">
        <v>304</v>
      </c>
      <c r="F234" s="135" t="s">
        <v>305</v>
      </c>
      <c r="I234" s="128"/>
      <c r="J234" s="136">
        <f>BK234</f>
        <v>0</v>
      </c>
      <c r="L234" s="125"/>
      <c r="M234" s="130"/>
      <c r="P234" s="131">
        <f>SUM(P235:P238)</f>
        <v>0</v>
      </c>
      <c r="R234" s="131">
        <f>SUM(R235:R238)</f>
        <v>3.0800000000000003E-3</v>
      </c>
      <c r="T234" s="132">
        <f>SUM(T235:T238)</f>
        <v>0</v>
      </c>
      <c r="AR234" s="126" t="s">
        <v>86</v>
      </c>
      <c r="AT234" s="133" t="s">
        <v>76</v>
      </c>
      <c r="AU234" s="133" t="s">
        <v>84</v>
      </c>
      <c r="AY234" s="126" t="s">
        <v>143</v>
      </c>
      <c r="BK234" s="134">
        <f>SUM(BK235:BK238)</f>
        <v>0</v>
      </c>
    </row>
    <row r="235" spans="2:65" s="1" customFormat="1" ht="14.5" customHeight="1">
      <c r="B235" s="137"/>
      <c r="C235" s="138" t="s">
        <v>306</v>
      </c>
      <c r="D235" s="138" t="s">
        <v>148</v>
      </c>
      <c r="E235" s="140" t="s">
        <v>307</v>
      </c>
      <c r="F235" s="141" t="s">
        <v>308</v>
      </c>
      <c r="G235" s="142" t="s">
        <v>273</v>
      </c>
      <c r="H235" s="143">
        <v>7</v>
      </c>
      <c r="I235" s="144"/>
      <c r="J235" s="145">
        <f>ROUND(I235*H235,2)</f>
        <v>0</v>
      </c>
      <c r="K235" s="146"/>
      <c r="L235" s="32"/>
      <c r="M235" s="147" t="s">
        <v>1</v>
      </c>
      <c r="N235" s="148" t="s">
        <v>42</v>
      </c>
      <c r="P235" s="149">
        <f>O235*H235</f>
        <v>0</v>
      </c>
      <c r="Q235" s="149">
        <v>3.0000000000000001E-5</v>
      </c>
      <c r="R235" s="149">
        <f>Q235*H235</f>
        <v>2.1000000000000001E-4</v>
      </c>
      <c r="S235" s="149">
        <v>0</v>
      </c>
      <c r="T235" s="150">
        <f>S235*H235</f>
        <v>0</v>
      </c>
      <c r="AR235" s="151" t="s">
        <v>152</v>
      </c>
      <c r="AT235" s="151" t="s">
        <v>148</v>
      </c>
      <c r="AU235" s="151" t="s">
        <v>86</v>
      </c>
      <c r="AY235" s="17" t="s">
        <v>143</v>
      </c>
      <c r="BE235" s="152">
        <f>IF(N235="základní",J235,0)</f>
        <v>0</v>
      </c>
      <c r="BF235" s="152">
        <f>IF(N235="snížená",J235,0)</f>
        <v>0</v>
      </c>
      <c r="BG235" s="152">
        <f>IF(N235="zákl. přenesená",J235,0)</f>
        <v>0</v>
      </c>
      <c r="BH235" s="152">
        <f>IF(N235="sníž. přenesená",J235,0)</f>
        <v>0</v>
      </c>
      <c r="BI235" s="152">
        <f>IF(N235="nulová",J235,0)</f>
        <v>0</v>
      </c>
      <c r="BJ235" s="17" t="s">
        <v>84</v>
      </c>
      <c r="BK235" s="152">
        <f>ROUND(I235*H235,2)</f>
        <v>0</v>
      </c>
      <c r="BL235" s="17" t="s">
        <v>152</v>
      </c>
      <c r="BM235" s="151" t="s">
        <v>309</v>
      </c>
    </row>
    <row r="236" spans="2:65" s="1" customFormat="1" ht="12">
      <c r="B236" s="32"/>
      <c r="D236" s="153" t="s">
        <v>155</v>
      </c>
      <c r="F236" s="154" t="s">
        <v>310</v>
      </c>
      <c r="I236" s="155"/>
      <c r="L236" s="32"/>
      <c r="M236" s="156"/>
      <c r="T236" s="56"/>
      <c r="AT236" s="17" t="s">
        <v>155</v>
      </c>
      <c r="AU236" s="17" t="s">
        <v>86</v>
      </c>
    </row>
    <row r="237" spans="2:65" s="1" customFormat="1" ht="14.5" customHeight="1">
      <c r="B237" s="137"/>
      <c r="C237" s="172" t="s">
        <v>311</v>
      </c>
      <c r="D237" s="172" t="s">
        <v>286</v>
      </c>
      <c r="E237" s="174" t="s">
        <v>312</v>
      </c>
      <c r="F237" s="175" t="s">
        <v>313</v>
      </c>
      <c r="G237" s="176" t="s">
        <v>273</v>
      </c>
      <c r="H237" s="177">
        <v>7</v>
      </c>
      <c r="I237" s="178"/>
      <c r="J237" s="179">
        <f>ROUND(I237*H237,2)</f>
        <v>0</v>
      </c>
      <c r="K237" s="180"/>
      <c r="L237" s="181"/>
      <c r="M237" s="182" t="s">
        <v>1</v>
      </c>
      <c r="N237" s="183" t="s">
        <v>42</v>
      </c>
      <c r="P237" s="149">
        <f>O237*H237</f>
        <v>0</v>
      </c>
      <c r="Q237" s="149">
        <v>4.0999999999999999E-4</v>
      </c>
      <c r="R237" s="149">
        <f>Q237*H237</f>
        <v>2.8700000000000002E-3</v>
      </c>
      <c r="S237" s="149">
        <v>0</v>
      </c>
      <c r="T237" s="150">
        <f>S237*H237</f>
        <v>0</v>
      </c>
      <c r="AR237" s="151" t="s">
        <v>289</v>
      </c>
      <c r="AT237" s="151" t="s">
        <v>286</v>
      </c>
      <c r="AU237" s="151" t="s">
        <v>86</v>
      </c>
      <c r="AY237" s="17" t="s">
        <v>143</v>
      </c>
      <c r="BE237" s="152">
        <f>IF(N237="základní",J237,0)</f>
        <v>0</v>
      </c>
      <c r="BF237" s="152">
        <f>IF(N237="snížená",J237,0)</f>
        <v>0</v>
      </c>
      <c r="BG237" s="152">
        <f>IF(N237="zákl. přenesená",J237,0)</f>
        <v>0</v>
      </c>
      <c r="BH237" s="152">
        <f>IF(N237="sníž. přenesená",J237,0)</f>
        <v>0</v>
      </c>
      <c r="BI237" s="152">
        <f>IF(N237="nulová",J237,0)</f>
        <v>0</v>
      </c>
      <c r="BJ237" s="17" t="s">
        <v>84</v>
      </c>
      <c r="BK237" s="152">
        <f>ROUND(I237*H237,2)</f>
        <v>0</v>
      </c>
      <c r="BL237" s="17" t="s">
        <v>152</v>
      </c>
      <c r="BM237" s="151" t="s">
        <v>314</v>
      </c>
    </row>
    <row r="238" spans="2:65" s="1" customFormat="1" ht="12">
      <c r="B238" s="32"/>
      <c r="D238" s="153" t="s">
        <v>155</v>
      </c>
      <c r="F238" s="154" t="s">
        <v>313</v>
      </c>
      <c r="I238" s="155"/>
      <c r="L238" s="32"/>
      <c r="M238" s="156"/>
      <c r="T238" s="56"/>
      <c r="AT238" s="17" t="s">
        <v>155</v>
      </c>
      <c r="AU238" s="17" t="s">
        <v>86</v>
      </c>
    </row>
    <row r="239" spans="2:65" s="11" customFormat="1" ht="22.75" customHeight="1">
      <c r="B239" s="125"/>
      <c r="D239" s="126" t="s">
        <v>76</v>
      </c>
      <c r="E239" s="135" t="s">
        <v>315</v>
      </c>
      <c r="F239" s="135" t="s">
        <v>316</v>
      </c>
      <c r="I239" s="128"/>
      <c r="J239" s="136">
        <f>BK239</f>
        <v>0</v>
      </c>
      <c r="L239" s="125"/>
      <c r="M239" s="130"/>
      <c r="P239" s="131">
        <f>SUM(P240:P273)</f>
        <v>0</v>
      </c>
      <c r="R239" s="131">
        <f>SUM(R240:R273)</f>
        <v>3.3469186200000003</v>
      </c>
      <c r="T239" s="132">
        <f>SUM(T240:T273)</f>
        <v>2.6445149999999997</v>
      </c>
      <c r="AR239" s="126" t="s">
        <v>86</v>
      </c>
      <c r="AT239" s="133" t="s">
        <v>76</v>
      </c>
      <c r="AU239" s="133" t="s">
        <v>84</v>
      </c>
      <c r="AY239" s="126" t="s">
        <v>143</v>
      </c>
      <c r="BK239" s="134">
        <f>SUM(BK240:BK273)</f>
        <v>0</v>
      </c>
    </row>
    <row r="240" spans="2:65" s="1" customFormat="1" ht="14.5" customHeight="1">
      <c r="B240" s="137"/>
      <c r="C240" s="138" t="s">
        <v>317</v>
      </c>
      <c r="D240" s="139" t="s">
        <v>148</v>
      </c>
      <c r="E240" s="140" t="s">
        <v>318</v>
      </c>
      <c r="F240" s="141" t="s">
        <v>319</v>
      </c>
      <c r="G240" s="142" t="s">
        <v>190</v>
      </c>
      <c r="H240" s="143">
        <v>28</v>
      </c>
      <c r="I240" s="144"/>
      <c r="J240" s="145">
        <f>ROUND(I240*H240,2)</f>
        <v>0</v>
      </c>
      <c r="K240" s="146"/>
      <c r="L240" s="32"/>
      <c r="M240" s="147" t="s">
        <v>1</v>
      </c>
      <c r="N240" s="148" t="s">
        <v>42</v>
      </c>
      <c r="P240" s="149">
        <f>O240*H240</f>
        <v>0</v>
      </c>
      <c r="Q240" s="149">
        <v>0</v>
      </c>
      <c r="R240" s="149">
        <f>Q240*H240</f>
        <v>0</v>
      </c>
      <c r="S240" s="149">
        <v>0</v>
      </c>
      <c r="T240" s="150">
        <f>S240*H240</f>
        <v>0</v>
      </c>
      <c r="AR240" s="151" t="s">
        <v>152</v>
      </c>
      <c r="AT240" s="151" t="s">
        <v>148</v>
      </c>
      <c r="AU240" s="151" t="s">
        <v>86</v>
      </c>
      <c r="AY240" s="17" t="s">
        <v>143</v>
      </c>
      <c r="BE240" s="152">
        <f>IF(N240="základní",J240,0)</f>
        <v>0</v>
      </c>
      <c r="BF240" s="152">
        <f>IF(N240="snížená",J240,0)</f>
        <v>0</v>
      </c>
      <c r="BG240" s="152">
        <f>IF(N240="zákl. přenesená",J240,0)</f>
        <v>0</v>
      </c>
      <c r="BH240" s="152">
        <f>IF(N240="sníž. přenesená",J240,0)</f>
        <v>0</v>
      </c>
      <c r="BI240" s="152">
        <f>IF(N240="nulová",J240,0)</f>
        <v>0</v>
      </c>
      <c r="BJ240" s="17" t="s">
        <v>84</v>
      </c>
      <c r="BK240" s="152">
        <f>ROUND(I240*H240,2)</f>
        <v>0</v>
      </c>
      <c r="BL240" s="17" t="s">
        <v>152</v>
      </c>
      <c r="BM240" s="151" t="s">
        <v>320</v>
      </c>
    </row>
    <row r="241" spans="2:65" s="1" customFormat="1" ht="12">
      <c r="B241" s="32"/>
      <c r="D241" s="153" t="s">
        <v>155</v>
      </c>
      <c r="F241" s="154" t="s">
        <v>319</v>
      </c>
      <c r="I241" s="155"/>
      <c r="L241" s="32"/>
      <c r="M241" s="156"/>
      <c r="T241" s="56"/>
      <c r="AT241" s="17" t="s">
        <v>155</v>
      </c>
      <c r="AU241" s="17" t="s">
        <v>86</v>
      </c>
    </row>
    <row r="242" spans="2:65" s="12" customFormat="1" ht="12">
      <c r="B242" s="158"/>
      <c r="D242" s="153" t="s">
        <v>158</v>
      </c>
      <c r="E242" s="159" t="s">
        <v>1</v>
      </c>
      <c r="F242" s="160" t="s">
        <v>321</v>
      </c>
      <c r="H242" s="161">
        <v>28</v>
      </c>
      <c r="I242" s="162"/>
      <c r="L242" s="158"/>
      <c r="M242" s="163"/>
      <c r="T242" s="164"/>
      <c r="AT242" s="159" t="s">
        <v>158</v>
      </c>
      <c r="AU242" s="159" t="s">
        <v>86</v>
      </c>
      <c r="AV242" s="12" t="s">
        <v>86</v>
      </c>
      <c r="AW242" s="12" t="s">
        <v>33</v>
      </c>
      <c r="AX242" s="12" t="s">
        <v>77</v>
      </c>
      <c r="AY242" s="159" t="s">
        <v>143</v>
      </c>
    </row>
    <row r="243" spans="2:65" s="13" customFormat="1" ht="12">
      <c r="B243" s="165"/>
      <c r="D243" s="153" t="s">
        <v>158</v>
      </c>
      <c r="E243" s="166" t="s">
        <v>1</v>
      </c>
      <c r="F243" s="167" t="s">
        <v>160</v>
      </c>
      <c r="H243" s="168">
        <v>28</v>
      </c>
      <c r="I243" s="169"/>
      <c r="L243" s="165"/>
      <c r="M243" s="170"/>
      <c r="T243" s="171"/>
      <c r="AT243" s="166" t="s">
        <v>158</v>
      </c>
      <c r="AU243" s="166" t="s">
        <v>86</v>
      </c>
      <c r="AV243" s="13" t="s">
        <v>161</v>
      </c>
      <c r="AW243" s="13" t="s">
        <v>33</v>
      </c>
      <c r="AX243" s="13" t="s">
        <v>84</v>
      </c>
      <c r="AY243" s="166" t="s">
        <v>143</v>
      </c>
    </row>
    <row r="244" spans="2:65" s="1" customFormat="1" ht="14.5" customHeight="1">
      <c r="B244" s="137"/>
      <c r="C244" s="138" t="s">
        <v>322</v>
      </c>
      <c r="D244" s="138" t="s">
        <v>148</v>
      </c>
      <c r="E244" s="140" t="s">
        <v>323</v>
      </c>
      <c r="F244" s="141" t="s">
        <v>324</v>
      </c>
      <c r="G244" s="142" t="s">
        <v>151</v>
      </c>
      <c r="H244" s="143">
        <v>166.44499999999999</v>
      </c>
      <c r="I244" s="144"/>
      <c r="J244" s="145">
        <f>ROUND(I244*H244,2)</f>
        <v>0</v>
      </c>
      <c r="K244" s="146"/>
      <c r="L244" s="32"/>
      <c r="M244" s="147" t="s">
        <v>1</v>
      </c>
      <c r="N244" s="148" t="s">
        <v>42</v>
      </c>
      <c r="P244" s="149">
        <f>O244*H244</f>
        <v>0</v>
      </c>
      <c r="Q244" s="149">
        <v>0</v>
      </c>
      <c r="R244" s="149">
        <f>Q244*H244</f>
        <v>0</v>
      </c>
      <c r="S244" s="149">
        <v>0</v>
      </c>
      <c r="T244" s="150">
        <f>S244*H244</f>
        <v>0</v>
      </c>
      <c r="AR244" s="151" t="s">
        <v>152</v>
      </c>
      <c r="AT244" s="151" t="s">
        <v>148</v>
      </c>
      <c r="AU244" s="151" t="s">
        <v>86</v>
      </c>
      <c r="AY244" s="17" t="s">
        <v>143</v>
      </c>
      <c r="BE244" s="152">
        <f>IF(N244="základní",J244,0)</f>
        <v>0</v>
      </c>
      <c r="BF244" s="152">
        <f>IF(N244="snížená",J244,0)</f>
        <v>0</v>
      </c>
      <c r="BG244" s="152">
        <f>IF(N244="zákl. přenesená",J244,0)</f>
        <v>0</v>
      </c>
      <c r="BH244" s="152">
        <f>IF(N244="sníž. přenesená",J244,0)</f>
        <v>0</v>
      </c>
      <c r="BI244" s="152">
        <f>IF(N244="nulová",J244,0)</f>
        <v>0</v>
      </c>
      <c r="BJ244" s="17" t="s">
        <v>84</v>
      </c>
      <c r="BK244" s="152">
        <f>ROUND(I244*H244,2)</f>
        <v>0</v>
      </c>
      <c r="BL244" s="17" t="s">
        <v>152</v>
      </c>
      <c r="BM244" s="151" t="s">
        <v>325</v>
      </c>
    </row>
    <row r="245" spans="2:65" s="1" customFormat="1" ht="24">
      <c r="B245" s="32"/>
      <c r="D245" s="153" t="s">
        <v>155</v>
      </c>
      <c r="F245" s="154" t="s">
        <v>326</v>
      </c>
      <c r="I245" s="155"/>
      <c r="L245" s="32"/>
      <c r="M245" s="156"/>
      <c r="T245" s="56"/>
      <c r="AT245" s="17" t="s">
        <v>155</v>
      </c>
      <c r="AU245" s="17" t="s">
        <v>86</v>
      </c>
    </row>
    <row r="246" spans="2:65" s="1" customFormat="1" ht="36">
      <c r="B246" s="32"/>
      <c r="D246" s="153" t="s">
        <v>156</v>
      </c>
      <c r="F246" s="157" t="s">
        <v>327</v>
      </c>
      <c r="I246" s="155"/>
      <c r="L246" s="32"/>
      <c r="M246" s="156"/>
      <c r="T246" s="56"/>
      <c r="AT246" s="17" t="s">
        <v>156</v>
      </c>
      <c r="AU246" s="17" t="s">
        <v>86</v>
      </c>
    </row>
    <row r="247" spans="2:65" s="12" customFormat="1" ht="12">
      <c r="B247" s="158"/>
      <c r="D247" s="153" t="s">
        <v>158</v>
      </c>
      <c r="F247" s="160" t="s">
        <v>328</v>
      </c>
      <c r="H247" s="161">
        <v>166.44499999999999</v>
      </c>
      <c r="I247" s="162"/>
      <c r="L247" s="158"/>
      <c r="M247" s="163"/>
      <c r="T247" s="164"/>
      <c r="AT247" s="159" t="s">
        <v>158</v>
      </c>
      <c r="AU247" s="159" t="s">
        <v>86</v>
      </c>
      <c r="AV247" s="12" t="s">
        <v>86</v>
      </c>
      <c r="AW247" s="12" t="s">
        <v>3</v>
      </c>
      <c r="AX247" s="12" t="s">
        <v>84</v>
      </c>
      <c r="AY247" s="159" t="s">
        <v>143</v>
      </c>
    </row>
    <row r="248" spans="2:65" s="1" customFormat="1" ht="14.5" customHeight="1">
      <c r="B248" s="137"/>
      <c r="C248" s="172" t="s">
        <v>329</v>
      </c>
      <c r="D248" s="173" t="s">
        <v>286</v>
      </c>
      <c r="E248" s="174" t="s">
        <v>330</v>
      </c>
      <c r="F248" s="175" t="s">
        <v>331</v>
      </c>
      <c r="G248" s="176" t="s">
        <v>332</v>
      </c>
      <c r="H248" s="177">
        <v>5.859</v>
      </c>
      <c r="I248" s="178"/>
      <c r="J248" s="179">
        <f>ROUND(I248*H248,2)</f>
        <v>0</v>
      </c>
      <c r="K248" s="180"/>
      <c r="L248" s="181"/>
      <c r="M248" s="182" t="s">
        <v>1</v>
      </c>
      <c r="N248" s="183" t="s">
        <v>42</v>
      </c>
      <c r="P248" s="149">
        <f>O248*H248</f>
        <v>0</v>
      </c>
      <c r="Q248" s="149">
        <v>0.55000000000000004</v>
      </c>
      <c r="R248" s="149">
        <f>Q248*H248</f>
        <v>3.2224500000000003</v>
      </c>
      <c r="S248" s="149">
        <v>0</v>
      </c>
      <c r="T248" s="150">
        <f>S248*H248</f>
        <v>0</v>
      </c>
      <c r="AR248" s="151" t="s">
        <v>289</v>
      </c>
      <c r="AT248" s="151" t="s">
        <v>286</v>
      </c>
      <c r="AU248" s="151" t="s">
        <v>86</v>
      </c>
      <c r="AY248" s="17" t="s">
        <v>143</v>
      </c>
      <c r="BE248" s="152">
        <f>IF(N248="základní",J248,0)</f>
        <v>0</v>
      </c>
      <c r="BF248" s="152">
        <f>IF(N248="snížená",J248,0)</f>
        <v>0</v>
      </c>
      <c r="BG248" s="152">
        <f>IF(N248="zákl. přenesená",J248,0)</f>
        <v>0</v>
      </c>
      <c r="BH248" s="152">
        <f>IF(N248="sníž. přenesená",J248,0)</f>
        <v>0</v>
      </c>
      <c r="BI248" s="152">
        <f>IF(N248="nulová",J248,0)</f>
        <v>0</v>
      </c>
      <c r="BJ248" s="17" t="s">
        <v>84</v>
      </c>
      <c r="BK248" s="152">
        <f>ROUND(I248*H248,2)</f>
        <v>0</v>
      </c>
      <c r="BL248" s="17" t="s">
        <v>152</v>
      </c>
      <c r="BM248" s="151" t="s">
        <v>333</v>
      </c>
    </row>
    <row r="249" spans="2:65" s="1" customFormat="1" ht="12">
      <c r="B249" s="32"/>
      <c r="D249" s="153" t="s">
        <v>155</v>
      </c>
      <c r="F249" s="154" t="s">
        <v>331</v>
      </c>
      <c r="I249" s="155"/>
      <c r="L249" s="32"/>
      <c r="M249" s="156"/>
      <c r="T249" s="56"/>
      <c r="AT249" s="17" t="s">
        <v>155</v>
      </c>
      <c r="AU249" s="17" t="s">
        <v>86</v>
      </c>
    </row>
    <row r="250" spans="2:65" s="1" customFormat="1" ht="36">
      <c r="B250" s="32"/>
      <c r="D250" s="153" t="s">
        <v>156</v>
      </c>
      <c r="F250" s="157" t="s">
        <v>327</v>
      </c>
      <c r="I250" s="155"/>
      <c r="L250" s="32"/>
      <c r="M250" s="156"/>
      <c r="T250" s="56"/>
      <c r="AT250" s="17" t="s">
        <v>156</v>
      </c>
      <c r="AU250" s="17" t="s">
        <v>86</v>
      </c>
    </row>
    <row r="251" spans="2:65" s="12" customFormat="1" ht="12">
      <c r="B251" s="158"/>
      <c r="D251" s="153" t="s">
        <v>158</v>
      </c>
      <c r="E251" s="159" t="s">
        <v>1</v>
      </c>
      <c r="F251" s="160" t="s">
        <v>334</v>
      </c>
      <c r="H251" s="161">
        <v>5.859</v>
      </c>
      <c r="I251" s="162"/>
      <c r="L251" s="158"/>
      <c r="M251" s="163"/>
      <c r="T251" s="164"/>
      <c r="AT251" s="159" t="s">
        <v>158</v>
      </c>
      <c r="AU251" s="159" t="s">
        <v>86</v>
      </c>
      <c r="AV251" s="12" t="s">
        <v>86</v>
      </c>
      <c r="AW251" s="12" t="s">
        <v>33</v>
      </c>
      <c r="AX251" s="12" t="s">
        <v>77</v>
      </c>
      <c r="AY251" s="159" t="s">
        <v>143</v>
      </c>
    </row>
    <row r="252" spans="2:65" s="13" customFormat="1" ht="12">
      <c r="B252" s="165"/>
      <c r="D252" s="153" t="s">
        <v>158</v>
      </c>
      <c r="E252" s="166" t="s">
        <v>1</v>
      </c>
      <c r="F252" s="167" t="s">
        <v>160</v>
      </c>
      <c r="H252" s="168">
        <v>5.859</v>
      </c>
      <c r="I252" s="169"/>
      <c r="L252" s="165"/>
      <c r="M252" s="170"/>
      <c r="T252" s="171"/>
      <c r="AT252" s="166" t="s">
        <v>158</v>
      </c>
      <c r="AU252" s="166" t="s">
        <v>86</v>
      </c>
      <c r="AV252" s="13" t="s">
        <v>161</v>
      </c>
      <c r="AW252" s="13" t="s">
        <v>33</v>
      </c>
      <c r="AX252" s="13" t="s">
        <v>84</v>
      </c>
      <c r="AY252" s="166" t="s">
        <v>143</v>
      </c>
    </row>
    <row r="253" spans="2:65" s="1" customFormat="1" ht="14.5" customHeight="1">
      <c r="B253" s="137"/>
      <c r="C253" s="138" t="s">
        <v>335</v>
      </c>
      <c r="D253" s="138" t="s">
        <v>148</v>
      </c>
      <c r="E253" s="140" t="s">
        <v>336</v>
      </c>
      <c r="F253" s="141" t="s">
        <v>337</v>
      </c>
      <c r="G253" s="142" t="s">
        <v>151</v>
      </c>
      <c r="H253" s="143">
        <v>166.44499999999999</v>
      </c>
      <c r="I253" s="144"/>
      <c r="J253" s="145">
        <f>ROUND(I253*H253,2)</f>
        <v>0</v>
      </c>
      <c r="K253" s="146"/>
      <c r="L253" s="32"/>
      <c r="M253" s="147" t="s">
        <v>1</v>
      </c>
      <c r="N253" s="148" t="s">
        <v>42</v>
      </c>
      <c r="P253" s="149">
        <f>O253*H253</f>
        <v>0</v>
      </c>
      <c r="Q253" s="149">
        <v>0</v>
      </c>
      <c r="R253" s="149">
        <f>Q253*H253</f>
        <v>0</v>
      </c>
      <c r="S253" s="149">
        <v>1.4999999999999999E-2</v>
      </c>
      <c r="T253" s="150">
        <f>S253*H253</f>
        <v>2.4966749999999998</v>
      </c>
      <c r="AR253" s="151" t="s">
        <v>152</v>
      </c>
      <c r="AT253" s="151" t="s">
        <v>148</v>
      </c>
      <c r="AU253" s="151" t="s">
        <v>86</v>
      </c>
      <c r="AY253" s="17" t="s">
        <v>143</v>
      </c>
      <c r="BE253" s="152">
        <f>IF(N253="základní",J253,0)</f>
        <v>0</v>
      </c>
      <c r="BF253" s="152">
        <f>IF(N253="snížená",J253,0)</f>
        <v>0</v>
      </c>
      <c r="BG253" s="152">
        <f>IF(N253="zákl. přenesená",J253,0)</f>
        <v>0</v>
      </c>
      <c r="BH253" s="152">
        <f>IF(N253="sníž. přenesená",J253,0)</f>
        <v>0</v>
      </c>
      <c r="BI253" s="152">
        <f>IF(N253="nulová",J253,0)</f>
        <v>0</v>
      </c>
      <c r="BJ253" s="17" t="s">
        <v>84</v>
      </c>
      <c r="BK253" s="152">
        <f>ROUND(I253*H253,2)</f>
        <v>0</v>
      </c>
      <c r="BL253" s="17" t="s">
        <v>152</v>
      </c>
      <c r="BM253" s="151" t="s">
        <v>338</v>
      </c>
    </row>
    <row r="254" spans="2:65" s="1" customFormat="1" ht="24">
      <c r="B254" s="32"/>
      <c r="D254" s="153" t="s">
        <v>155</v>
      </c>
      <c r="F254" s="154" t="s">
        <v>339</v>
      </c>
      <c r="I254" s="155"/>
      <c r="L254" s="32"/>
      <c r="M254" s="156"/>
      <c r="T254" s="56"/>
      <c r="AT254" s="17" t="s">
        <v>155</v>
      </c>
      <c r="AU254" s="17" t="s">
        <v>86</v>
      </c>
    </row>
    <row r="255" spans="2:65" s="1" customFormat="1" ht="36">
      <c r="B255" s="32"/>
      <c r="D255" s="153" t="s">
        <v>156</v>
      </c>
      <c r="F255" s="157" t="s">
        <v>327</v>
      </c>
      <c r="I255" s="155"/>
      <c r="L255" s="32"/>
      <c r="M255" s="156"/>
      <c r="T255" s="56"/>
      <c r="AT255" s="17" t="s">
        <v>156</v>
      </c>
      <c r="AU255" s="17" t="s">
        <v>86</v>
      </c>
    </row>
    <row r="256" spans="2:65" s="12" customFormat="1" ht="12">
      <c r="B256" s="158"/>
      <c r="D256" s="153" t="s">
        <v>158</v>
      </c>
      <c r="F256" s="160" t="s">
        <v>328</v>
      </c>
      <c r="H256" s="161">
        <v>166.44499999999999</v>
      </c>
      <c r="I256" s="162"/>
      <c r="L256" s="158"/>
      <c r="M256" s="163"/>
      <c r="T256" s="164"/>
      <c r="AT256" s="159" t="s">
        <v>158</v>
      </c>
      <c r="AU256" s="159" t="s">
        <v>86</v>
      </c>
      <c r="AV256" s="12" t="s">
        <v>86</v>
      </c>
      <c r="AW256" s="12" t="s">
        <v>3</v>
      </c>
      <c r="AX256" s="12" t="s">
        <v>84</v>
      </c>
      <c r="AY256" s="159" t="s">
        <v>143</v>
      </c>
    </row>
    <row r="257" spans="2:65" s="1" customFormat="1" ht="14.5" customHeight="1">
      <c r="B257" s="137"/>
      <c r="C257" s="138" t="s">
        <v>340</v>
      </c>
      <c r="D257" s="138" t="s">
        <v>148</v>
      </c>
      <c r="E257" s="140" t="s">
        <v>341</v>
      </c>
      <c r="F257" s="141" t="s">
        <v>342</v>
      </c>
      <c r="G257" s="142" t="s">
        <v>190</v>
      </c>
      <c r="H257" s="143">
        <v>33.6</v>
      </c>
      <c r="I257" s="144"/>
      <c r="J257" s="145">
        <f>ROUND(I257*H257,2)</f>
        <v>0</v>
      </c>
      <c r="K257" s="146"/>
      <c r="L257" s="32"/>
      <c r="M257" s="147" t="s">
        <v>1</v>
      </c>
      <c r="N257" s="148" t="s">
        <v>42</v>
      </c>
      <c r="P257" s="149">
        <f>O257*H257</f>
        <v>0</v>
      </c>
      <c r="Q257" s="149">
        <v>0</v>
      </c>
      <c r="R257" s="149">
        <f>Q257*H257</f>
        <v>0</v>
      </c>
      <c r="S257" s="149">
        <v>4.4000000000000003E-3</v>
      </c>
      <c r="T257" s="150">
        <f>S257*H257</f>
        <v>0.14784000000000003</v>
      </c>
      <c r="AR257" s="151" t="s">
        <v>152</v>
      </c>
      <c r="AT257" s="151" t="s">
        <v>148</v>
      </c>
      <c r="AU257" s="151" t="s">
        <v>86</v>
      </c>
      <c r="AY257" s="17" t="s">
        <v>143</v>
      </c>
      <c r="BE257" s="152">
        <f>IF(N257="základní",J257,0)</f>
        <v>0</v>
      </c>
      <c r="BF257" s="152">
        <f>IF(N257="snížená",J257,0)</f>
        <v>0</v>
      </c>
      <c r="BG257" s="152">
        <f>IF(N257="zákl. přenesená",J257,0)</f>
        <v>0</v>
      </c>
      <c r="BH257" s="152">
        <f>IF(N257="sníž. přenesená",J257,0)</f>
        <v>0</v>
      </c>
      <c r="BI257" s="152">
        <f>IF(N257="nulová",J257,0)</f>
        <v>0</v>
      </c>
      <c r="BJ257" s="17" t="s">
        <v>84</v>
      </c>
      <c r="BK257" s="152">
        <f>ROUND(I257*H257,2)</f>
        <v>0</v>
      </c>
      <c r="BL257" s="17" t="s">
        <v>152</v>
      </c>
      <c r="BM257" s="151" t="s">
        <v>343</v>
      </c>
    </row>
    <row r="258" spans="2:65" s="1" customFormat="1" ht="12">
      <c r="B258" s="32"/>
      <c r="D258" s="153" t="s">
        <v>155</v>
      </c>
      <c r="F258" s="154" t="s">
        <v>344</v>
      </c>
      <c r="I258" s="155"/>
      <c r="L258" s="32"/>
      <c r="M258" s="156"/>
      <c r="T258" s="56"/>
      <c r="AT258" s="17" t="s">
        <v>155</v>
      </c>
      <c r="AU258" s="17" t="s">
        <v>86</v>
      </c>
    </row>
    <row r="259" spans="2:65" s="1" customFormat="1" ht="24">
      <c r="B259" s="32"/>
      <c r="D259" s="153" t="s">
        <v>156</v>
      </c>
      <c r="F259" s="157" t="s">
        <v>157</v>
      </c>
      <c r="I259" s="155"/>
      <c r="L259" s="32"/>
      <c r="M259" s="156"/>
      <c r="T259" s="56"/>
      <c r="AT259" s="17" t="s">
        <v>156</v>
      </c>
      <c r="AU259" s="17" t="s">
        <v>86</v>
      </c>
    </row>
    <row r="260" spans="2:65" s="14" customFormat="1" ht="12">
      <c r="B260" s="184"/>
      <c r="D260" s="153" t="s">
        <v>158</v>
      </c>
      <c r="E260" s="185" t="s">
        <v>1</v>
      </c>
      <c r="F260" s="186" t="s">
        <v>345</v>
      </c>
      <c r="H260" s="185" t="s">
        <v>1</v>
      </c>
      <c r="I260" s="187"/>
      <c r="L260" s="184"/>
      <c r="M260" s="188"/>
      <c r="T260" s="189"/>
      <c r="AT260" s="185" t="s">
        <v>158</v>
      </c>
      <c r="AU260" s="185" t="s">
        <v>86</v>
      </c>
      <c r="AV260" s="14" t="s">
        <v>84</v>
      </c>
      <c r="AW260" s="14" t="s">
        <v>33</v>
      </c>
      <c r="AX260" s="14" t="s">
        <v>77</v>
      </c>
      <c r="AY260" s="185" t="s">
        <v>143</v>
      </c>
    </row>
    <row r="261" spans="2:65" s="12" customFormat="1" ht="12">
      <c r="B261" s="158"/>
      <c r="D261" s="153" t="s">
        <v>158</v>
      </c>
      <c r="E261" s="159" t="s">
        <v>1</v>
      </c>
      <c r="F261" s="160" t="s">
        <v>346</v>
      </c>
      <c r="H261" s="161">
        <v>12</v>
      </c>
      <c r="I261" s="162"/>
      <c r="L261" s="158"/>
      <c r="M261" s="163"/>
      <c r="T261" s="164"/>
      <c r="AT261" s="159" t="s">
        <v>158</v>
      </c>
      <c r="AU261" s="159" t="s">
        <v>86</v>
      </c>
      <c r="AV261" s="12" t="s">
        <v>86</v>
      </c>
      <c r="AW261" s="12" t="s">
        <v>33</v>
      </c>
      <c r="AX261" s="12" t="s">
        <v>77</v>
      </c>
      <c r="AY261" s="159" t="s">
        <v>143</v>
      </c>
    </row>
    <row r="262" spans="2:65" s="15" customFormat="1" ht="12">
      <c r="B262" s="190"/>
      <c r="D262" s="153" t="s">
        <v>158</v>
      </c>
      <c r="E262" s="191" t="s">
        <v>1</v>
      </c>
      <c r="F262" s="192" t="s">
        <v>347</v>
      </c>
      <c r="H262" s="193">
        <v>12</v>
      </c>
      <c r="I262" s="194"/>
      <c r="L262" s="190"/>
      <c r="M262" s="195"/>
      <c r="T262" s="196"/>
      <c r="AT262" s="191" t="s">
        <v>158</v>
      </c>
      <c r="AU262" s="191" t="s">
        <v>86</v>
      </c>
      <c r="AV262" s="15" t="s">
        <v>153</v>
      </c>
      <c r="AW262" s="15" t="s">
        <v>33</v>
      </c>
      <c r="AX262" s="15" t="s">
        <v>77</v>
      </c>
      <c r="AY262" s="191" t="s">
        <v>143</v>
      </c>
    </row>
    <row r="263" spans="2:65" s="12" customFormat="1" ht="12">
      <c r="B263" s="158"/>
      <c r="D263" s="153" t="s">
        <v>158</v>
      </c>
      <c r="E263" s="159" t="s">
        <v>1</v>
      </c>
      <c r="F263" s="160" t="s">
        <v>348</v>
      </c>
      <c r="H263" s="161">
        <v>21.6</v>
      </c>
      <c r="I263" s="162"/>
      <c r="L263" s="158"/>
      <c r="M263" s="163"/>
      <c r="T263" s="164"/>
      <c r="AT263" s="159" t="s">
        <v>158</v>
      </c>
      <c r="AU263" s="159" t="s">
        <v>86</v>
      </c>
      <c r="AV263" s="12" t="s">
        <v>86</v>
      </c>
      <c r="AW263" s="12" t="s">
        <v>33</v>
      </c>
      <c r="AX263" s="12" t="s">
        <v>77</v>
      </c>
      <c r="AY263" s="159" t="s">
        <v>143</v>
      </c>
    </row>
    <row r="264" spans="2:65" s="15" customFormat="1" ht="12">
      <c r="B264" s="190"/>
      <c r="D264" s="153" t="s">
        <v>158</v>
      </c>
      <c r="E264" s="191" t="s">
        <v>1</v>
      </c>
      <c r="F264" s="192" t="s">
        <v>347</v>
      </c>
      <c r="H264" s="193">
        <v>21.6</v>
      </c>
      <c r="I264" s="194"/>
      <c r="L264" s="190"/>
      <c r="M264" s="195"/>
      <c r="T264" s="196"/>
      <c r="AT264" s="191" t="s">
        <v>158</v>
      </c>
      <c r="AU264" s="191" t="s">
        <v>86</v>
      </c>
      <c r="AV264" s="15" t="s">
        <v>153</v>
      </c>
      <c r="AW264" s="15" t="s">
        <v>33</v>
      </c>
      <c r="AX264" s="15" t="s">
        <v>77</v>
      </c>
      <c r="AY264" s="191" t="s">
        <v>143</v>
      </c>
    </row>
    <row r="265" spans="2:65" s="13" customFormat="1" ht="12">
      <c r="B265" s="165"/>
      <c r="D265" s="153" t="s">
        <v>158</v>
      </c>
      <c r="E265" s="166" t="s">
        <v>1</v>
      </c>
      <c r="F265" s="167" t="s">
        <v>160</v>
      </c>
      <c r="H265" s="168">
        <v>33.6</v>
      </c>
      <c r="I265" s="169"/>
      <c r="L265" s="165"/>
      <c r="M265" s="170"/>
      <c r="T265" s="171"/>
      <c r="AT265" s="166" t="s">
        <v>158</v>
      </c>
      <c r="AU265" s="166" t="s">
        <v>86</v>
      </c>
      <c r="AV265" s="13" t="s">
        <v>161</v>
      </c>
      <c r="AW265" s="13" t="s">
        <v>33</v>
      </c>
      <c r="AX265" s="13" t="s">
        <v>84</v>
      </c>
      <c r="AY265" s="166" t="s">
        <v>143</v>
      </c>
    </row>
    <row r="266" spans="2:65" s="1" customFormat="1" ht="14.5" customHeight="1">
      <c r="B266" s="137"/>
      <c r="C266" s="138" t="s">
        <v>349</v>
      </c>
      <c r="D266" s="138" t="s">
        <v>148</v>
      </c>
      <c r="E266" s="140" t="s">
        <v>350</v>
      </c>
      <c r="F266" s="141" t="s">
        <v>351</v>
      </c>
      <c r="G266" s="142" t="s">
        <v>332</v>
      </c>
      <c r="H266" s="143">
        <v>5.3259999999999996</v>
      </c>
      <c r="I266" s="144"/>
      <c r="J266" s="145">
        <f>ROUND(I266*H266,2)</f>
        <v>0</v>
      </c>
      <c r="K266" s="146"/>
      <c r="L266" s="32"/>
      <c r="M266" s="147" t="s">
        <v>1</v>
      </c>
      <c r="N266" s="148" t="s">
        <v>42</v>
      </c>
      <c r="P266" s="149">
        <f>O266*H266</f>
        <v>0</v>
      </c>
      <c r="Q266" s="149">
        <v>2.3369999999999995E-2</v>
      </c>
      <c r="R266" s="149">
        <f>Q266*H266</f>
        <v>0.12446861999999996</v>
      </c>
      <c r="S266" s="149">
        <v>0</v>
      </c>
      <c r="T266" s="150">
        <f>S266*H266</f>
        <v>0</v>
      </c>
      <c r="AR266" s="151" t="s">
        <v>152</v>
      </c>
      <c r="AT266" s="151" t="s">
        <v>148</v>
      </c>
      <c r="AU266" s="151" t="s">
        <v>86</v>
      </c>
      <c r="AY266" s="17" t="s">
        <v>143</v>
      </c>
      <c r="BE266" s="152">
        <f>IF(N266="základní",J266,0)</f>
        <v>0</v>
      </c>
      <c r="BF266" s="152">
        <f>IF(N266="snížená",J266,0)</f>
        <v>0</v>
      </c>
      <c r="BG266" s="152">
        <f>IF(N266="zákl. přenesená",J266,0)</f>
        <v>0</v>
      </c>
      <c r="BH266" s="152">
        <f>IF(N266="sníž. přenesená",J266,0)</f>
        <v>0</v>
      </c>
      <c r="BI266" s="152">
        <f>IF(N266="nulová",J266,0)</f>
        <v>0</v>
      </c>
      <c r="BJ266" s="17" t="s">
        <v>84</v>
      </c>
      <c r="BK266" s="152">
        <f>ROUND(I266*H266,2)</f>
        <v>0</v>
      </c>
      <c r="BL266" s="17" t="s">
        <v>152</v>
      </c>
      <c r="BM266" s="151" t="s">
        <v>352</v>
      </c>
    </row>
    <row r="267" spans="2:65" s="1" customFormat="1" ht="12">
      <c r="B267" s="32"/>
      <c r="D267" s="153" t="s">
        <v>155</v>
      </c>
      <c r="F267" s="154" t="s">
        <v>353</v>
      </c>
      <c r="I267" s="155"/>
      <c r="L267" s="32"/>
      <c r="M267" s="156"/>
      <c r="T267" s="56"/>
      <c r="AT267" s="17" t="s">
        <v>155</v>
      </c>
      <c r="AU267" s="17" t="s">
        <v>86</v>
      </c>
    </row>
    <row r="268" spans="2:65" s="12" customFormat="1" ht="12">
      <c r="B268" s="158"/>
      <c r="D268" s="153" t="s">
        <v>158</v>
      </c>
      <c r="E268" s="159" t="s">
        <v>1</v>
      </c>
      <c r="F268" s="160" t="s">
        <v>354</v>
      </c>
      <c r="H268" s="161">
        <v>5.3259999999999996</v>
      </c>
      <c r="I268" s="162"/>
      <c r="L268" s="158"/>
      <c r="M268" s="163"/>
      <c r="T268" s="164"/>
      <c r="AT268" s="159" t="s">
        <v>158</v>
      </c>
      <c r="AU268" s="159" t="s">
        <v>86</v>
      </c>
      <c r="AV268" s="12" t="s">
        <v>86</v>
      </c>
      <c r="AW268" s="12" t="s">
        <v>33</v>
      </c>
      <c r="AX268" s="12" t="s">
        <v>77</v>
      </c>
      <c r="AY268" s="159" t="s">
        <v>143</v>
      </c>
    </row>
    <row r="269" spans="2:65" s="13" customFormat="1" ht="12">
      <c r="B269" s="165"/>
      <c r="D269" s="153" t="s">
        <v>158</v>
      </c>
      <c r="E269" s="166" t="s">
        <v>1</v>
      </c>
      <c r="F269" s="167" t="s">
        <v>160</v>
      </c>
      <c r="H269" s="168">
        <v>5.3259999999999996</v>
      </c>
      <c r="I269" s="169"/>
      <c r="L269" s="165"/>
      <c r="M269" s="170"/>
      <c r="T269" s="171"/>
      <c r="AT269" s="166" t="s">
        <v>158</v>
      </c>
      <c r="AU269" s="166" t="s">
        <v>86</v>
      </c>
      <c r="AV269" s="13" t="s">
        <v>161</v>
      </c>
      <c r="AW269" s="13" t="s">
        <v>33</v>
      </c>
      <c r="AX269" s="13" t="s">
        <v>84</v>
      </c>
      <c r="AY269" s="166" t="s">
        <v>143</v>
      </c>
    </row>
    <row r="270" spans="2:65" s="1" customFormat="1" ht="14.5" customHeight="1">
      <c r="B270" s="137"/>
      <c r="C270" s="138" t="s">
        <v>289</v>
      </c>
      <c r="D270" s="138" t="s">
        <v>148</v>
      </c>
      <c r="E270" s="140" t="s">
        <v>355</v>
      </c>
      <c r="F270" s="141" t="s">
        <v>356</v>
      </c>
      <c r="G270" s="142" t="s">
        <v>233</v>
      </c>
      <c r="H270" s="143">
        <v>3.347</v>
      </c>
      <c r="I270" s="144"/>
      <c r="J270" s="145">
        <f>ROUND(I270*H270,2)</f>
        <v>0</v>
      </c>
      <c r="K270" s="146"/>
      <c r="L270" s="32"/>
      <c r="M270" s="147" t="s">
        <v>1</v>
      </c>
      <c r="N270" s="148" t="s">
        <v>42</v>
      </c>
      <c r="P270" s="149">
        <f>O270*H270</f>
        <v>0</v>
      </c>
      <c r="Q270" s="149">
        <v>0</v>
      </c>
      <c r="R270" s="149">
        <f>Q270*H270</f>
        <v>0</v>
      </c>
      <c r="S270" s="149">
        <v>0</v>
      </c>
      <c r="T270" s="150">
        <f>S270*H270</f>
        <v>0</v>
      </c>
      <c r="AR270" s="151" t="s">
        <v>152</v>
      </c>
      <c r="AT270" s="151" t="s">
        <v>148</v>
      </c>
      <c r="AU270" s="151" t="s">
        <v>86</v>
      </c>
      <c r="AY270" s="17" t="s">
        <v>143</v>
      </c>
      <c r="BE270" s="152">
        <f>IF(N270="základní",J270,0)</f>
        <v>0</v>
      </c>
      <c r="BF270" s="152">
        <f>IF(N270="snížená",J270,0)</f>
        <v>0</v>
      </c>
      <c r="BG270" s="152">
        <f>IF(N270="zákl. přenesená",J270,0)</f>
        <v>0</v>
      </c>
      <c r="BH270" s="152">
        <f>IF(N270="sníž. přenesená",J270,0)</f>
        <v>0</v>
      </c>
      <c r="BI270" s="152">
        <f>IF(N270="nulová",J270,0)</f>
        <v>0</v>
      </c>
      <c r="BJ270" s="17" t="s">
        <v>84</v>
      </c>
      <c r="BK270" s="152">
        <f>ROUND(I270*H270,2)</f>
        <v>0</v>
      </c>
      <c r="BL270" s="17" t="s">
        <v>152</v>
      </c>
      <c r="BM270" s="151" t="s">
        <v>357</v>
      </c>
    </row>
    <row r="271" spans="2:65" s="1" customFormat="1" ht="24">
      <c r="B271" s="32"/>
      <c r="D271" s="153" t="s">
        <v>155</v>
      </c>
      <c r="F271" s="154" t="s">
        <v>358</v>
      </c>
      <c r="I271" s="155"/>
      <c r="L271" s="32"/>
      <c r="M271" s="156"/>
      <c r="T271" s="56"/>
      <c r="AT271" s="17" t="s">
        <v>155</v>
      </c>
      <c r="AU271" s="17" t="s">
        <v>86</v>
      </c>
    </row>
    <row r="272" spans="2:65" s="1" customFormat="1" ht="14.5" customHeight="1">
      <c r="B272" s="137"/>
      <c r="C272" s="138" t="s">
        <v>359</v>
      </c>
      <c r="D272" s="138" t="s">
        <v>148</v>
      </c>
      <c r="E272" s="140" t="s">
        <v>360</v>
      </c>
      <c r="F272" s="141" t="s">
        <v>361</v>
      </c>
      <c r="G272" s="142" t="s">
        <v>233</v>
      </c>
      <c r="H272" s="143">
        <v>3.347</v>
      </c>
      <c r="I272" s="144"/>
      <c r="J272" s="145">
        <f>ROUND(I272*H272,2)</f>
        <v>0</v>
      </c>
      <c r="K272" s="146"/>
      <c r="L272" s="32"/>
      <c r="M272" s="147" t="s">
        <v>1</v>
      </c>
      <c r="N272" s="148" t="s">
        <v>42</v>
      </c>
      <c r="P272" s="149">
        <f>O272*H272</f>
        <v>0</v>
      </c>
      <c r="Q272" s="149">
        <v>0</v>
      </c>
      <c r="R272" s="149">
        <f>Q272*H272</f>
        <v>0</v>
      </c>
      <c r="S272" s="149">
        <v>0</v>
      </c>
      <c r="T272" s="150">
        <f>S272*H272</f>
        <v>0</v>
      </c>
      <c r="AR272" s="151" t="s">
        <v>152</v>
      </c>
      <c r="AT272" s="151" t="s">
        <v>148</v>
      </c>
      <c r="AU272" s="151" t="s">
        <v>86</v>
      </c>
      <c r="AY272" s="17" t="s">
        <v>143</v>
      </c>
      <c r="BE272" s="152">
        <f>IF(N272="základní",J272,0)</f>
        <v>0</v>
      </c>
      <c r="BF272" s="152">
        <f>IF(N272="snížená",J272,0)</f>
        <v>0</v>
      </c>
      <c r="BG272" s="152">
        <f>IF(N272="zákl. přenesená",J272,0)</f>
        <v>0</v>
      </c>
      <c r="BH272" s="152">
        <f>IF(N272="sníž. přenesená",J272,0)</f>
        <v>0</v>
      </c>
      <c r="BI272" s="152">
        <f>IF(N272="nulová",J272,0)</f>
        <v>0</v>
      </c>
      <c r="BJ272" s="17" t="s">
        <v>84</v>
      </c>
      <c r="BK272" s="152">
        <f>ROUND(I272*H272,2)</f>
        <v>0</v>
      </c>
      <c r="BL272" s="17" t="s">
        <v>152</v>
      </c>
      <c r="BM272" s="151" t="s">
        <v>362</v>
      </c>
    </row>
    <row r="273" spans="2:65" s="1" customFormat="1" ht="24">
      <c r="B273" s="32"/>
      <c r="D273" s="153" t="s">
        <v>155</v>
      </c>
      <c r="F273" s="154" t="s">
        <v>363</v>
      </c>
      <c r="I273" s="155"/>
      <c r="L273" s="32"/>
      <c r="M273" s="156"/>
      <c r="T273" s="56"/>
      <c r="AT273" s="17" t="s">
        <v>155</v>
      </c>
      <c r="AU273" s="17" t="s">
        <v>86</v>
      </c>
    </row>
    <row r="274" spans="2:65" s="11" customFormat="1" ht="22.75" customHeight="1">
      <c r="B274" s="125"/>
      <c r="D274" s="126" t="s">
        <v>76</v>
      </c>
      <c r="E274" s="135" t="s">
        <v>364</v>
      </c>
      <c r="F274" s="135" t="s">
        <v>365</v>
      </c>
      <c r="I274" s="128"/>
      <c r="J274" s="136">
        <f>BK274</f>
        <v>0</v>
      </c>
      <c r="L274" s="125"/>
      <c r="M274" s="130"/>
      <c r="P274" s="131">
        <f>SUM(P275:P464)</f>
        <v>0</v>
      </c>
      <c r="R274" s="131">
        <f>SUM(R275:R464)</f>
        <v>10.95609879</v>
      </c>
      <c r="T274" s="132">
        <f>SUM(T275:T464)</f>
        <v>0.91983056000000007</v>
      </c>
      <c r="AR274" s="126" t="s">
        <v>86</v>
      </c>
      <c r="AT274" s="133" t="s">
        <v>76</v>
      </c>
      <c r="AU274" s="133" t="s">
        <v>84</v>
      </c>
      <c r="AY274" s="126" t="s">
        <v>143</v>
      </c>
      <c r="BK274" s="134">
        <f>SUM(BK275:BK464)</f>
        <v>0</v>
      </c>
    </row>
    <row r="275" spans="2:65" s="1" customFormat="1" ht="14.5" customHeight="1">
      <c r="B275" s="137"/>
      <c r="C275" s="138" t="s">
        <v>366</v>
      </c>
      <c r="D275" s="138" t="s">
        <v>148</v>
      </c>
      <c r="E275" s="140" t="s">
        <v>367</v>
      </c>
      <c r="F275" s="141" t="s">
        <v>368</v>
      </c>
      <c r="G275" s="142" t="s">
        <v>190</v>
      </c>
      <c r="H275" s="143">
        <v>63.216999999999999</v>
      </c>
      <c r="I275" s="144"/>
      <c r="J275" s="145">
        <f>ROUND(I275*H275,2)</f>
        <v>0</v>
      </c>
      <c r="K275" s="146"/>
      <c r="L275" s="32"/>
      <c r="M275" s="147" t="s">
        <v>1</v>
      </c>
      <c r="N275" s="148" t="s">
        <v>42</v>
      </c>
      <c r="P275" s="149">
        <f>O275*H275</f>
        <v>0</v>
      </c>
      <c r="Q275" s="149">
        <v>0</v>
      </c>
      <c r="R275" s="149">
        <f>Q275*H275</f>
        <v>0</v>
      </c>
      <c r="S275" s="149">
        <v>1.6999999999999999E-3</v>
      </c>
      <c r="T275" s="150">
        <f>S275*H275</f>
        <v>0.10746889999999999</v>
      </c>
      <c r="AR275" s="151" t="s">
        <v>152</v>
      </c>
      <c r="AT275" s="151" t="s">
        <v>148</v>
      </c>
      <c r="AU275" s="151" t="s">
        <v>86</v>
      </c>
      <c r="AY275" s="17" t="s">
        <v>143</v>
      </c>
      <c r="BE275" s="152">
        <f>IF(N275="základní",J275,0)</f>
        <v>0</v>
      </c>
      <c r="BF275" s="152">
        <f>IF(N275="snížená",J275,0)</f>
        <v>0</v>
      </c>
      <c r="BG275" s="152">
        <f>IF(N275="zákl. přenesená",J275,0)</f>
        <v>0</v>
      </c>
      <c r="BH275" s="152">
        <f>IF(N275="sníž. přenesená",J275,0)</f>
        <v>0</v>
      </c>
      <c r="BI275" s="152">
        <f>IF(N275="nulová",J275,0)</f>
        <v>0</v>
      </c>
      <c r="BJ275" s="17" t="s">
        <v>84</v>
      </c>
      <c r="BK275" s="152">
        <f>ROUND(I275*H275,2)</f>
        <v>0</v>
      </c>
      <c r="BL275" s="17" t="s">
        <v>152</v>
      </c>
      <c r="BM275" s="151" t="s">
        <v>369</v>
      </c>
    </row>
    <row r="276" spans="2:65" s="1" customFormat="1" ht="12">
      <c r="B276" s="32"/>
      <c r="D276" s="153" t="s">
        <v>155</v>
      </c>
      <c r="F276" s="154" t="s">
        <v>370</v>
      </c>
      <c r="I276" s="155"/>
      <c r="L276" s="32"/>
      <c r="M276" s="156"/>
      <c r="T276" s="56"/>
      <c r="AT276" s="17" t="s">
        <v>155</v>
      </c>
      <c r="AU276" s="17" t="s">
        <v>86</v>
      </c>
    </row>
    <row r="277" spans="2:65" s="1" customFormat="1" ht="24">
      <c r="B277" s="32"/>
      <c r="D277" s="153" t="s">
        <v>156</v>
      </c>
      <c r="F277" s="157" t="s">
        <v>157</v>
      </c>
      <c r="I277" s="155"/>
      <c r="L277" s="32"/>
      <c r="M277" s="156"/>
      <c r="T277" s="56"/>
      <c r="AT277" s="17" t="s">
        <v>156</v>
      </c>
      <c r="AU277" s="17" t="s">
        <v>86</v>
      </c>
    </row>
    <row r="278" spans="2:65" s="14" customFormat="1" ht="12">
      <c r="B278" s="184"/>
      <c r="D278" s="153" t="s">
        <v>158</v>
      </c>
      <c r="E278" s="185" t="s">
        <v>1</v>
      </c>
      <c r="F278" s="186" t="s">
        <v>371</v>
      </c>
      <c r="H278" s="185" t="s">
        <v>1</v>
      </c>
      <c r="I278" s="187"/>
      <c r="L278" s="184"/>
      <c r="M278" s="188"/>
      <c r="T278" s="189"/>
      <c r="AT278" s="185" t="s">
        <v>158</v>
      </c>
      <c r="AU278" s="185" t="s">
        <v>86</v>
      </c>
      <c r="AV278" s="14" t="s">
        <v>84</v>
      </c>
      <c r="AW278" s="14" t="s">
        <v>33</v>
      </c>
      <c r="AX278" s="14" t="s">
        <v>77</v>
      </c>
      <c r="AY278" s="185" t="s">
        <v>143</v>
      </c>
    </row>
    <row r="279" spans="2:65" s="12" customFormat="1" ht="12">
      <c r="B279" s="158"/>
      <c r="D279" s="153" t="s">
        <v>158</v>
      </c>
      <c r="E279" s="159" t="s">
        <v>1</v>
      </c>
      <c r="F279" s="160" t="s">
        <v>372</v>
      </c>
      <c r="H279" s="161">
        <v>13.58</v>
      </c>
      <c r="I279" s="162"/>
      <c r="L279" s="158"/>
      <c r="M279" s="163"/>
      <c r="T279" s="164"/>
      <c r="AT279" s="159" t="s">
        <v>158</v>
      </c>
      <c r="AU279" s="159" t="s">
        <v>86</v>
      </c>
      <c r="AV279" s="12" t="s">
        <v>86</v>
      </c>
      <c r="AW279" s="12" t="s">
        <v>33</v>
      </c>
      <c r="AX279" s="12" t="s">
        <v>77</v>
      </c>
      <c r="AY279" s="159" t="s">
        <v>143</v>
      </c>
    </row>
    <row r="280" spans="2:65" s="12" customFormat="1" ht="12">
      <c r="B280" s="158"/>
      <c r="D280" s="153" t="s">
        <v>158</v>
      </c>
      <c r="E280" s="159" t="s">
        <v>1</v>
      </c>
      <c r="F280" s="160" t="s">
        <v>373</v>
      </c>
      <c r="H280" s="161">
        <v>5.17</v>
      </c>
      <c r="I280" s="162"/>
      <c r="L280" s="158"/>
      <c r="M280" s="163"/>
      <c r="T280" s="164"/>
      <c r="AT280" s="159" t="s">
        <v>158</v>
      </c>
      <c r="AU280" s="159" t="s">
        <v>86</v>
      </c>
      <c r="AV280" s="12" t="s">
        <v>86</v>
      </c>
      <c r="AW280" s="12" t="s">
        <v>33</v>
      </c>
      <c r="AX280" s="12" t="s">
        <v>77</v>
      </c>
      <c r="AY280" s="159" t="s">
        <v>143</v>
      </c>
    </row>
    <row r="281" spans="2:65" s="15" customFormat="1" ht="12">
      <c r="B281" s="190"/>
      <c r="D281" s="153" t="s">
        <v>158</v>
      </c>
      <c r="E281" s="191" t="s">
        <v>1</v>
      </c>
      <c r="F281" s="192" t="s">
        <v>347</v>
      </c>
      <c r="H281" s="193">
        <v>18.75</v>
      </c>
      <c r="I281" s="194"/>
      <c r="L281" s="190"/>
      <c r="M281" s="195"/>
      <c r="T281" s="196"/>
      <c r="AT281" s="191" t="s">
        <v>158</v>
      </c>
      <c r="AU281" s="191" t="s">
        <v>86</v>
      </c>
      <c r="AV281" s="15" t="s">
        <v>153</v>
      </c>
      <c r="AW281" s="15" t="s">
        <v>33</v>
      </c>
      <c r="AX281" s="15" t="s">
        <v>77</v>
      </c>
      <c r="AY281" s="191" t="s">
        <v>143</v>
      </c>
    </row>
    <row r="282" spans="2:65" s="14" customFormat="1" ht="12">
      <c r="B282" s="184"/>
      <c r="D282" s="153" t="s">
        <v>158</v>
      </c>
      <c r="E282" s="185" t="s">
        <v>1</v>
      </c>
      <c r="F282" s="186" t="s">
        <v>374</v>
      </c>
      <c r="H282" s="185" t="s">
        <v>1</v>
      </c>
      <c r="I282" s="187"/>
      <c r="L282" s="184"/>
      <c r="M282" s="188"/>
      <c r="T282" s="189"/>
      <c r="AT282" s="185" t="s">
        <v>158</v>
      </c>
      <c r="AU282" s="185" t="s">
        <v>86</v>
      </c>
      <c r="AV282" s="14" t="s">
        <v>84</v>
      </c>
      <c r="AW282" s="14" t="s">
        <v>33</v>
      </c>
      <c r="AX282" s="14" t="s">
        <v>77</v>
      </c>
      <c r="AY282" s="185" t="s">
        <v>143</v>
      </c>
    </row>
    <row r="283" spans="2:65" s="12" customFormat="1" ht="12">
      <c r="B283" s="158"/>
      <c r="D283" s="153" t="s">
        <v>158</v>
      </c>
      <c r="E283" s="159" t="s">
        <v>1</v>
      </c>
      <c r="F283" s="160" t="s">
        <v>375</v>
      </c>
      <c r="H283" s="161">
        <v>14.2</v>
      </c>
      <c r="I283" s="162"/>
      <c r="L283" s="158"/>
      <c r="M283" s="163"/>
      <c r="T283" s="164"/>
      <c r="AT283" s="159" t="s">
        <v>158</v>
      </c>
      <c r="AU283" s="159" t="s">
        <v>86</v>
      </c>
      <c r="AV283" s="12" t="s">
        <v>86</v>
      </c>
      <c r="AW283" s="12" t="s">
        <v>33</v>
      </c>
      <c r="AX283" s="12" t="s">
        <v>77</v>
      </c>
      <c r="AY283" s="159" t="s">
        <v>143</v>
      </c>
    </row>
    <row r="284" spans="2:65" s="12" customFormat="1" ht="12">
      <c r="B284" s="158"/>
      <c r="D284" s="153" t="s">
        <v>158</v>
      </c>
      <c r="E284" s="159" t="s">
        <v>1</v>
      </c>
      <c r="F284" s="160" t="s">
        <v>376</v>
      </c>
      <c r="H284" s="161">
        <v>10.32</v>
      </c>
      <c r="I284" s="162"/>
      <c r="L284" s="158"/>
      <c r="M284" s="163"/>
      <c r="T284" s="164"/>
      <c r="AT284" s="159" t="s">
        <v>158</v>
      </c>
      <c r="AU284" s="159" t="s">
        <v>86</v>
      </c>
      <c r="AV284" s="12" t="s">
        <v>86</v>
      </c>
      <c r="AW284" s="12" t="s">
        <v>33</v>
      </c>
      <c r="AX284" s="12" t="s">
        <v>77</v>
      </c>
      <c r="AY284" s="159" t="s">
        <v>143</v>
      </c>
    </row>
    <row r="285" spans="2:65" s="12" customFormat="1" ht="12">
      <c r="B285" s="158"/>
      <c r="D285" s="153" t="s">
        <v>158</v>
      </c>
      <c r="E285" s="159" t="s">
        <v>1</v>
      </c>
      <c r="F285" s="160" t="s">
        <v>375</v>
      </c>
      <c r="H285" s="161">
        <v>14.2</v>
      </c>
      <c r="I285" s="162"/>
      <c r="L285" s="158"/>
      <c r="M285" s="163"/>
      <c r="T285" s="164"/>
      <c r="AT285" s="159" t="s">
        <v>158</v>
      </c>
      <c r="AU285" s="159" t="s">
        <v>86</v>
      </c>
      <c r="AV285" s="12" t="s">
        <v>86</v>
      </c>
      <c r="AW285" s="12" t="s">
        <v>33</v>
      </c>
      <c r="AX285" s="12" t="s">
        <v>77</v>
      </c>
      <c r="AY285" s="159" t="s">
        <v>143</v>
      </c>
    </row>
    <row r="286" spans="2:65" s="15" customFormat="1" ht="12">
      <c r="B286" s="190"/>
      <c r="D286" s="153" t="s">
        <v>158</v>
      </c>
      <c r="E286" s="191" t="s">
        <v>1</v>
      </c>
      <c r="F286" s="192" t="s">
        <v>347</v>
      </c>
      <c r="H286" s="193">
        <v>38.72</v>
      </c>
      <c r="I286" s="194"/>
      <c r="L286" s="190"/>
      <c r="M286" s="195"/>
      <c r="T286" s="196"/>
      <c r="AT286" s="191" t="s">
        <v>158</v>
      </c>
      <c r="AU286" s="191" t="s">
        <v>86</v>
      </c>
      <c r="AV286" s="15" t="s">
        <v>153</v>
      </c>
      <c r="AW286" s="15" t="s">
        <v>33</v>
      </c>
      <c r="AX286" s="15" t="s">
        <v>77</v>
      </c>
      <c r="AY286" s="191" t="s">
        <v>143</v>
      </c>
    </row>
    <row r="287" spans="2:65" s="13" customFormat="1" ht="12">
      <c r="B287" s="165"/>
      <c r="D287" s="153" t="s">
        <v>158</v>
      </c>
      <c r="E287" s="166" t="s">
        <v>1</v>
      </c>
      <c r="F287" s="167" t="s">
        <v>160</v>
      </c>
      <c r="H287" s="168">
        <v>57.47</v>
      </c>
      <c r="I287" s="169"/>
      <c r="L287" s="165"/>
      <c r="M287" s="170"/>
      <c r="T287" s="171"/>
      <c r="AT287" s="166" t="s">
        <v>158</v>
      </c>
      <c r="AU287" s="166" t="s">
        <v>86</v>
      </c>
      <c r="AV287" s="13" t="s">
        <v>161</v>
      </c>
      <c r="AW287" s="13" t="s">
        <v>33</v>
      </c>
      <c r="AX287" s="13" t="s">
        <v>84</v>
      </c>
      <c r="AY287" s="166" t="s">
        <v>143</v>
      </c>
    </row>
    <row r="288" spans="2:65" s="12" customFormat="1" ht="12">
      <c r="B288" s="158"/>
      <c r="D288" s="153" t="s">
        <v>158</v>
      </c>
      <c r="F288" s="160" t="s">
        <v>377</v>
      </c>
      <c r="H288" s="161">
        <v>63.216999999999999</v>
      </c>
      <c r="I288" s="162"/>
      <c r="L288" s="158"/>
      <c r="M288" s="163"/>
      <c r="T288" s="164"/>
      <c r="AT288" s="159" t="s">
        <v>158</v>
      </c>
      <c r="AU288" s="159" t="s">
        <v>86</v>
      </c>
      <c r="AV288" s="12" t="s">
        <v>86</v>
      </c>
      <c r="AW288" s="12" t="s">
        <v>3</v>
      </c>
      <c r="AX288" s="12" t="s">
        <v>84</v>
      </c>
      <c r="AY288" s="159" t="s">
        <v>143</v>
      </c>
    </row>
    <row r="289" spans="2:65" s="1" customFormat="1" ht="14.5" customHeight="1">
      <c r="B289" s="137"/>
      <c r="C289" s="138" t="s">
        <v>378</v>
      </c>
      <c r="D289" s="138" t="s">
        <v>148</v>
      </c>
      <c r="E289" s="140" t="s">
        <v>379</v>
      </c>
      <c r="F289" s="141" t="s">
        <v>380</v>
      </c>
      <c r="G289" s="142" t="s">
        <v>190</v>
      </c>
      <c r="H289" s="143">
        <v>167.904</v>
      </c>
      <c r="I289" s="144"/>
      <c r="J289" s="145">
        <f>ROUND(I289*H289,2)</f>
        <v>0</v>
      </c>
      <c r="K289" s="146"/>
      <c r="L289" s="32"/>
      <c r="M289" s="147" t="s">
        <v>1</v>
      </c>
      <c r="N289" s="148" t="s">
        <v>42</v>
      </c>
      <c r="P289" s="149">
        <f>O289*H289</f>
        <v>0</v>
      </c>
      <c r="Q289" s="149">
        <v>0</v>
      </c>
      <c r="R289" s="149">
        <f>Q289*H289</f>
        <v>0</v>
      </c>
      <c r="S289" s="149">
        <v>1.7700000000000001E-3</v>
      </c>
      <c r="T289" s="150">
        <f>S289*H289</f>
        <v>0.29719008000000002</v>
      </c>
      <c r="AR289" s="151" t="s">
        <v>152</v>
      </c>
      <c r="AT289" s="151" t="s">
        <v>148</v>
      </c>
      <c r="AU289" s="151" t="s">
        <v>86</v>
      </c>
      <c r="AY289" s="17" t="s">
        <v>143</v>
      </c>
      <c r="BE289" s="152">
        <f>IF(N289="základní",J289,0)</f>
        <v>0</v>
      </c>
      <c r="BF289" s="152">
        <f>IF(N289="snížená",J289,0)</f>
        <v>0</v>
      </c>
      <c r="BG289" s="152">
        <f>IF(N289="zákl. přenesená",J289,0)</f>
        <v>0</v>
      </c>
      <c r="BH289" s="152">
        <f>IF(N289="sníž. přenesená",J289,0)</f>
        <v>0</v>
      </c>
      <c r="BI289" s="152">
        <f>IF(N289="nulová",J289,0)</f>
        <v>0</v>
      </c>
      <c r="BJ289" s="17" t="s">
        <v>84</v>
      </c>
      <c r="BK289" s="152">
        <f>ROUND(I289*H289,2)</f>
        <v>0</v>
      </c>
      <c r="BL289" s="17" t="s">
        <v>152</v>
      </c>
      <c r="BM289" s="151" t="s">
        <v>381</v>
      </c>
    </row>
    <row r="290" spans="2:65" s="1" customFormat="1" ht="12">
      <c r="B290" s="32"/>
      <c r="D290" s="153" t="s">
        <v>155</v>
      </c>
      <c r="F290" s="154" t="s">
        <v>382</v>
      </c>
      <c r="I290" s="155"/>
      <c r="L290" s="32"/>
      <c r="M290" s="156"/>
      <c r="T290" s="56"/>
      <c r="AT290" s="17" t="s">
        <v>155</v>
      </c>
      <c r="AU290" s="17" t="s">
        <v>86</v>
      </c>
    </row>
    <row r="291" spans="2:65" s="1" customFormat="1" ht="24">
      <c r="B291" s="32"/>
      <c r="D291" s="153" t="s">
        <v>156</v>
      </c>
      <c r="F291" s="157" t="s">
        <v>157</v>
      </c>
      <c r="I291" s="155"/>
      <c r="L291" s="32"/>
      <c r="M291" s="156"/>
      <c r="T291" s="56"/>
      <c r="AT291" s="17" t="s">
        <v>156</v>
      </c>
      <c r="AU291" s="17" t="s">
        <v>86</v>
      </c>
    </row>
    <row r="292" spans="2:65" s="14" customFormat="1" ht="12">
      <c r="B292" s="184"/>
      <c r="D292" s="153" t="s">
        <v>158</v>
      </c>
      <c r="E292" s="185" t="s">
        <v>1</v>
      </c>
      <c r="F292" s="186" t="s">
        <v>371</v>
      </c>
      <c r="H292" s="185" t="s">
        <v>1</v>
      </c>
      <c r="I292" s="187"/>
      <c r="L292" s="184"/>
      <c r="M292" s="188"/>
      <c r="T292" s="189"/>
      <c r="AT292" s="185" t="s">
        <v>158</v>
      </c>
      <c r="AU292" s="185" t="s">
        <v>86</v>
      </c>
      <c r="AV292" s="14" t="s">
        <v>84</v>
      </c>
      <c r="AW292" s="14" t="s">
        <v>33</v>
      </c>
      <c r="AX292" s="14" t="s">
        <v>77</v>
      </c>
      <c r="AY292" s="185" t="s">
        <v>143</v>
      </c>
    </row>
    <row r="293" spans="2:65" s="12" customFormat="1" ht="12">
      <c r="B293" s="158"/>
      <c r="D293" s="153" t="s">
        <v>158</v>
      </c>
      <c r="E293" s="159" t="s">
        <v>1</v>
      </c>
      <c r="F293" s="160" t="s">
        <v>383</v>
      </c>
      <c r="H293" s="161">
        <v>67.31</v>
      </c>
      <c r="I293" s="162"/>
      <c r="L293" s="158"/>
      <c r="M293" s="163"/>
      <c r="T293" s="164"/>
      <c r="AT293" s="159" t="s">
        <v>158</v>
      </c>
      <c r="AU293" s="159" t="s">
        <v>86</v>
      </c>
      <c r="AV293" s="12" t="s">
        <v>86</v>
      </c>
      <c r="AW293" s="12" t="s">
        <v>33</v>
      </c>
      <c r="AX293" s="12" t="s">
        <v>77</v>
      </c>
      <c r="AY293" s="159" t="s">
        <v>143</v>
      </c>
    </row>
    <row r="294" spans="2:65" s="15" customFormat="1" ht="12">
      <c r="B294" s="190"/>
      <c r="D294" s="153" t="s">
        <v>158</v>
      </c>
      <c r="E294" s="191" t="s">
        <v>1</v>
      </c>
      <c r="F294" s="192" t="s">
        <v>347</v>
      </c>
      <c r="H294" s="193">
        <v>67.31</v>
      </c>
      <c r="I294" s="194"/>
      <c r="L294" s="190"/>
      <c r="M294" s="195"/>
      <c r="T294" s="196"/>
      <c r="AT294" s="191" t="s">
        <v>158</v>
      </c>
      <c r="AU294" s="191" t="s">
        <v>86</v>
      </c>
      <c r="AV294" s="15" t="s">
        <v>153</v>
      </c>
      <c r="AW294" s="15" t="s">
        <v>33</v>
      </c>
      <c r="AX294" s="15" t="s">
        <v>77</v>
      </c>
      <c r="AY294" s="191" t="s">
        <v>143</v>
      </c>
    </row>
    <row r="295" spans="2:65" s="14" customFormat="1" ht="12">
      <c r="B295" s="184"/>
      <c r="D295" s="153" t="s">
        <v>158</v>
      </c>
      <c r="E295" s="185" t="s">
        <v>1</v>
      </c>
      <c r="F295" s="186" t="s">
        <v>374</v>
      </c>
      <c r="H295" s="185" t="s">
        <v>1</v>
      </c>
      <c r="I295" s="187"/>
      <c r="L295" s="184"/>
      <c r="M295" s="188"/>
      <c r="T295" s="189"/>
      <c r="AT295" s="185" t="s">
        <v>158</v>
      </c>
      <c r="AU295" s="185" t="s">
        <v>86</v>
      </c>
      <c r="AV295" s="14" t="s">
        <v>84</v>
      </c>
      <c r="AW295" s="14" t="s">
        <v>33</v>
      </c>
      <c r="AX295" s="14" t="s">
        <v>77</v>
      </c>
      <c r="AY295" s="185" t="s">
        <v>143</v>
      </c>
    </row>
    <row r="296" spans="2:65" s="12" customFormat="1" ht="12">
      <c r="B296" s="158"/>
      <c r="D296" s="153" t="s">
        <v>158</v>
      </c>
      <c r="E296" s="159" t="s">
        <v>1</v>
      </c>
      <c r="F296" s="160" t="s">
        <v>384</v>
      </c>
      <c r="H296" s="161">
        <v>85.33</v>
      </c>
      <c r="I296" s="162"/>
      <c r="L296" s="158"/>
      <c r="M296" s="163"/>
      <c r="T296" s="164"/>
      <c r="AT296" s="159" t="s">
        <v>158</v>
      </c>
      <c r="AU296" s="159" t="s">
        <v>86</v>
      </c>
      <c r="AV296" s="12" t="s">
        <v>86</v>
      </c>
      <c r="AW296" s="12" t="s">
        <v>33</v>
      </c>
      <c r="AX296" s="12" t="s">
        <v>77</v>
      </c>
      <c r="AY296" s="159" t="s">
        <v>143</v>
      </c>
    </row>
    <row r="297" spans="2:65" s="15" customFormat="1" ht="12">
      <c r="B297" s="190"/>
      <c r="D297" s="153" t="s">
        <v>158</v>
      </c>
      <c r="E297" s="191" t="s">
        <v>1</v>
      </c>
      <c r="F297" s="192" t="s">
        <v>347</v>
      </c>
      <c r="H297" s="193">
        <v>85.33</v>
      </c>
      <c r="I297" s="194"/>
      <c r="L297" s="190"/>
      <c r="M297" s="195"/>
      <c r="T297" s="196"/>
      <c r="AT297" s="191" t="s">
        <v>158</v>
      </c>
      <c r="AU297" s="191" t="s">
        <v>86</v>
      </c>
      <c r="AV297" s="15" t="s">
        <v>153</v>
      </c>
      <c r="AW297" s="15" t="s">
        <v>33</v>
      </c>
      <c r="AX297" s="15" t="s">
        <v>77</v>
      </c>
      <c r="AY297" s="191" t="s">
        <v>143</v>
      </c>
    </row>
    <row r="298" spans="2:65" s="13" customFormat="1" ht="12">
      <c r="B298" s="165"/>
      <c r="D298" s="153" t="s">
        <v>158</v>
      </c>
      <c r="E298" s="166" t="s">
        <v>1</v>
      </c>
      <c r="F298" s="167" t="s">
        <v>160</v>
      </c>
      <c r="H298" s="168">
        <v>152.63999999999999</v>
      </c>
      <c r="I298" s="169"/>
      <c r="L298" s="165"/>
      <c r="M298" s="170"/>
      <c r="T298" s="171"/>
      <c r="AT298" s="166" t="s">
        <v>158</v>
      </c>
      <c r="AU298" s="166" t="s">
        <v>86</v>
      </c>
      <c r="AV298" s="13" t="s">
        <v>161</v>
      </c>
      <c r="AW298" s="13" t="s">
        <v>33</v>
      </c>
      <c r="AX298" s="13" t="s">
        <v>84</v>
      </c>
      <c r="AY298" s="166" t="s">
        <v>143</v>
      </c>
    </row>
    <row r="299" spans="2:65" s="12" customFormat="1" ht="12">
      <c r="B299" s="158"/>
      <c r="D299" s="153" t="s">
        <v>158</v>
      </c>
      <c r="F299" s="160" t="s">
        <v>385</v>
      </c>
      <c r="H299" s="161">
        <v>167.904</v>
      </c>
      <c r="I299" s="162"/>
      <c r="L299" s="158"/>
      <c r="M299" s="163"/>
      <c r="T299" s="164"/>
      <c r="AT299" s="159" t="s">
        <v>158</v>
      </c>
      <c r="AU299" s="159" t="s">
        <v>86</v>
      </c>
      <c r="AV299" s="12" t="s">
        <v>86</v>
      </c>
      <c r="AW299" s="12" t="s">
        <v>3</v>
      </c>
      <c r="AX299" s="12" t="s">
        <v>84</v>
      </c>
      <c r="AY299" s="159" t="s">
        <v>143</v>
      </c>
    </row>
    <row r="300" spans="2:65" s="1" customFormat="1" ht="14.5" customHeight="1">
      <c r="B300" s="137"/>
      <c r="C300" s="138" t="s">
        <v>386</v>
      </c>
      <c r="D300" s="138" t="s">
        <v>148</v>
      </c>
      <c r="E300" s="140" t="s">
        <v>387</v>
      </c>
      <c r="F300" s="141" t="s">
        <v>388</v>
      </c>
      <c r="G300" s="142" t="s">
        <v>273</v>
      </c>
      <c r="H300" s="143">
        <v>14</v>
      </c>
      <c r="I300" s="144"/>
      <c r="J300" s="145">
        <f>ROUND(I300*H300,2)</f>
        <v>0</v>
      </c>
      <c r="K300" s="146"/>
      <c r="L300" s="32"/>
      <c r="M300" s="147" t="s">
        <v>1</v>
      </c>
      <c r="N300" s="148" t="s">
        <v>42</v>
      </c>
      <c r="P300" s="149">
        <f>O300*H300</f>
        <v>0</v>
      </c>
      <c r="Q300" s="149">
        <v>0</v>
      </c>
      <c r="R300" s="149">
        <f>Q300*H300</f>
        <v>0</v>
      </c>
      <c r="S300" s="149">
        <v>9.0600000000000003E-3</v>
      </c>
      <c r="T300" s="150">
        <f>S300*H300</f>
        <v>0.12684000000000001</v>
      </c>
      <c r="AR300" s="151" t="s">
        <v>152</v>
      </c>
      <c r="AT300" s="151" t="s">
        <v>148</v>
      </c>
      <c r="AU300" s="151" t="s">
        <v>86</v>
      </c>
      <c r="AY300" s="17" t="s">
        <v>143</v>
      </c>
      <c r="BE300" s="152">
        <f>IF(N300="základní",J300,0)</f>
        <v>0</v>
      </c>
      <c r="BF300" s="152">
        <f>IF(N300="snížená",J300,0)</f>
        <v>0</v>
      </c>
      <c r="BG300" s="152">
        <f>IF(N300="zákl. přenesená",J300,0)</f>
        <v>0</v>
      </c>
      <c r="BH300" s="152">
        <f>IF(N300="sníž. přenesená",J300,0)</f>
        <v>0</v>
      </c>
      <c r="BI300" s="152">
        <f>IF(N300="nulová",J300,0)</f>
        <v>0</v>
      </c>
      <c r="BJ300" s="17" t="s">
        <v>84</v>
      </c>
      <c r="BK300" s="152">
        <f>ROUND(I300*H300,2)</f>
        <v>0</v>
      </c>
      <c r="BL300" s="17" t="s">
        <v>152</v>
      </c>
      <c r="BM300" s="151" t="s">
        <v>389</v>
      </c>
    </row>
    <row r="301" spans="2:65" s="1" customFormat="1" ht="12">
      <c r="B301" s="32"/>
      <c r="D301" s="153" t="s">
        <v>155</v>
      </c>
      <c r="F301" s="154" t="s">
        <v>390</v>
      </c>
      <c r="I301" s="155"/>
      <c r="L301" s="32"/>
      <c r="M301" s="156"/>
      <c r="T301" s="56"/>
      <c r="AT301" s="17" t="s">
        <v>155</v>
      </c>
      <c r="AU301" s="17" t="s">
        <v>86</v>
      </c>
    </row>
    <row r="302" spans="2:65" s="1" customFormat="1" ht="14.5" customHeight="1">
      <c r="B302" s="137"/>
      <c r="C302" s="138" t="s">
        <v>391</v>
      </c>
      <c r="D302" s="138" t="s">
        <v>148</v>
      </c>
      <c r="E302" s="140" t="s">
        <v>392</v>
      </c>
      <c r="F302" s="141" t="s">
        <v>393</v>
      </c>
      <c r="G302" s="142" t="s">
        <v>190</v>
      </c>
      <c r="H302" s="143">
        <v>17.006</v>
      </c>
      <c r="I302" s="144"/>
      <c r="J302" s="145">
        <f>ROUND(I302*H302,2)</f>
        <v>0</v>
      </c>
      <c r="K302" s="146"/>
      <c r="L302" s="32"/>
      <c r="M302" s="147" t="s">
        <v>1</v>
      </c>
      <c r="N302" s="148" t="s">
        <v>42</v>
      </c>
      <c r="P302" s="149">
        <f>O302*H302</f>
        <v>0</v>
      </c>
      <c r="Q302" s="149">
        <v>0</v>
      </c>
      <c r="R302" s="149">
        <f>Q302*H302</f>
        <v>0</v>
      </c>
      <c r="S302" s="149">
        <v>1.75E-3</v>
      </c>
      <c r="T302" s="150">
        <f>S302*H302</f>
        <v>2.9760500000000002E-2</v>
      </c>
      <c r="AR302" s="151" t="s">
        <v>152</v>
      </c>
      <c r="AT302" s="151" t="s">
        <v>148</v>
      </c>
      <c r="AU302" s="151" t="s">
        <v>86</v>
      </c>
      <c r="AY302" s="17" t="s">
        <v>143</v>
      </c>
      <c r="BE302" s="152">
        <f>IF(N302="základní",J302,0)</f>
        <v>0</v>
      </c>
      <c r="BF302" s="152">
        <f>IF(N302="snížená",J302,0)</f>
        <v>0</v>
      </c>
      <c r="BG302" s="152">
        <f>IF(N302="zákl. přenesená",J302,0)</f>
        <v>0</v>
      </c>
      <c r="BH302" s="152">
        <f>IF(N302="sníž. přenesená",J302,0)</f>
        <v>0</v>
      </c>
      <c r="BI302" s="152">
        <f>IF(N302="nulová",J302,0)</f>
        <v>0</v>
      </c>
      <c r="BJ302" s="17" t="s">
        <v>84</v>
      </c>
      <c r="BK302" s="152">
        <f>ROUND(I302*H302,2)</f>
        <v>0</v>
      </c>
      <c r="BL302" s="17" t="s">
        <v>152</v>
      </c>
      <c r="BM302" s="151" t="s">
        <v>394</v>
      </c>
    </row>
    <row r="303" spans="2:65" s="1" customFormat="1" ht="12">
      <c r="B303" s="32"/>
      <c r="D303" s="153" t="s">
        <v>155</v>
      </c>
      <c r="F303" s="154" t="s">
        <v>395</v>
      </c>
      <c r="I303" s="155"/>
      <c r="L303" s="32"/>
      <c r="M303" s="156"/>
      <c r="T303" s="56"/>
      <c r="AT303" s="17" t="s">
        <v>155</v>
      </c>
      <c r="AU303" s="17" t="s">
        <v>86</v>
      </c>
    </row>
    <row r="304" spans="2:65" s="1" customFormat="1" ht="24">
      <c r="B304" s="32"/>
      <c r="D304" s="153" t="s">
        <v>156</v>
      </c>
      <c r="F304" s="157" t="s">
        <v>157</v>
      </c>
      <c r="I304" s="155"/>
      <c r="L304" s="32"/>
      <c r="M304" s="156"/>
      <c r="T304" s="56"/>
      <c r="AT304" s="17" t="s">
        <v>156</v>
      </c>
      <c r="AU304" s="17" t="s">
        <v>86</v>
      </c>
    </row>
    <row r="305" spans="2:65" s="14" customFormat="1" ht="12">
      <c r="B305" s="184"/>
      <c r="D305" s="153" t="s">
        <v>158</v>
      </c>
      <c r="E305" s="185" t="s">
        <v>1</v>
      </c>
      <c r="F305" s="186" t="s">
        <v>371</v>
      </c>
      <c r="H305" s="185" t="s">
        <v>1</v>
      </c>
      <c r="I305" s="187"/>
      <c r="L305" s="184"/>
      <c r="M305" s="188"/>
      <c r="T305" s="189"/>
      <c r="AT305" s="185" t="s">
        <v>158</v>
      </c>
      <c r="AU305" s="185" t="s">
        <v>86</v>
      </c>
      <c r="AV305" s="14" t="s">
        <v>84</v>
      </c>
      <c r="AW305" s="14" t="s">
        <v>33</v>
      </c>
      <c r="AX305" s="14" t="s">
        <v>77</v>
      </c>
      <c r="AY305" s="185" t="s">
        <v>143</v>
      </c>
    </row>
    <row r="306" spans="2:65" s="12" customFormat="1" ht="12">
      <c r="B306" s="158"/>
      <c r="D306" s="153" t="s">
        <v>158</v>
      </c>
      <c r="E306" s="159" t="s">
        <v>1</v>
      </c>
      <c r="F306" s="160" t="s">
        <v>396</v>
      </c>
      <c r="H306" s="161">
        <v>10.289999999999997</v>
      </c>
      <c r="I306" s="162"/>
      <c r="L306" s="158"/>
      <c r="M306" s="163"/>
      <c r="T306" s="164"/>
      <c r="AT306" s="159" t="s">
        <v>158</v>
      </c>
      <c r="AU306" s="159" t="s">
        <v>86</v>
      </c>
      <c r="AV306" s="12" t="s">
        <v>86</v>
      </c>
      <c r="AW306" s="12" t="s">
        <v>33</v>
      </c>
      <c r="AX306" s="12" t="s">
        <v>77</v>
      </c>
      <c r="AY306" s="159" t="s">
        <v>143</v>
      </c>
    </row>
    <row r="307" spans="2:65" s="12" customFormat="1" ht="12">
      <c r="B307" s="158"/>
      <c r="D307" s="153" t="s">
        <v>158</v>
      </c>
      <c r="E307" s="159" t="s">
        <v>1</v>
      </c>
      <c r="F307" s="160" t="s">
        <v>397</v>
      </c>
      <c r="H307" s="161">
        <v>5.17</v>
      </c>
      <c r="I307" s="162"/>
      <c r="L307" s="158"/>
      <c r="M307" s="163"/>
      <c r="T307" s="164"/>
      <c r="AT307" s="159" t="s">
        <v>158</v>
      </c>
      <c r="AU307" s="159" t="s">
        <v>86</v>
      </c>
      <c r="AV307" s="12" t="s">
        <v>86</v>
      </c>
      <c r="AW307" s="12" t="s">
        <v>33</v>
      </c>
      <c r="AX307" s="12" t="s">
        <v>77</v>
      </c>
      <c r="AY307" s="159" t="s">
        <v>143</v>
      </c>
    </row>
    <row r="308" spans="2:65" s="15" customFormat="1" ht="12">
      <c r="B308" s="190"/>
      <c r="D308" s="153" t="s">
        <v>158</v>
      </c>
      <c r="E308" s="191" t="s">
        <v>1</v>
      </c>
      <c r="F308" s="192" t="s">
        <v>347</v>
      </c>
      <c r="H308" s="193">
        <v>15.46</v>
      </c>
      <c r="I308" s="194"/>
      <c r="L308" s="190"/>
      <c r="M308" s="195"/>
      <c r="T308" s="196"/>
      <c r="AT308" s="191" t="s">
        <v>158</v>
      </c>
      <c r="AU308" s="191" t="s">
        <v>86</v>
      </c>
      <c r="AV308" s="15" t="s">
        <v>153</v>
      </c>
      <c r="AW308" s="15" t="s">
        <v>33</v>
      </c>
      <c r="AX308" s="15" t="s">
        <v>77</v>
      </c>
      <c r="AY308" s="191" t="s">
        <v>143</v>
      </c>
    </row>
    <row r="309" spans="2:65" s="12" customFormat="1" ht="12">
      <c r="B309" s="158"/>
      <c r="D309" s="153" t="s">
        <v>158</v>
      </c>
      <c r="E309" s="159" t="s">
        <v>1</v>
      </c>
      <c r="F309" s="160" t="s">
        <v>398</v>
      </c>
      <c r="H309" s="161">
        <v>0</v>
      </c>
      <c r="I309" s="162"/>
      <c r="L309" s="158"/>
      <c r="M309" s="163"/>
      <c r="T309" s="164"/>
      <c r="AT309" s="159" t="s">
        <v>158</v>
      </c>
      <c r="AU309" s="159" t="s">
        <v>86</v>
      </c>
      <c r="AV309" s="12" t="s">
        <v>86</v>
      </c>
      <c r="AW309" s="12" t="s">
        <v>33</v>
      </c>
      <c r="AX309" s="12" t="s">
        <v>77</v>
      </c>
      <c r="AY309" s="159" t="s">
        <v>143</v>
      </c>
    </row>
    <row r="310" spans="2:65" s="15" customFormat="1" ht="12">
      <c r="B310" s="190"/>
      <c r="D310" s="153" t="s">
        <v>158</v>
      </c>
      <c r="E310" s="191" t="s">
        <v>1</v>
      </c>
      <c r="F310" s="192" t="s">
        <v>347</v>
      </c>
      <c r="H310" s="193">
        <v>0</v>
      </c>
      <c r="I310" s="194"/>
      <c r="L310" s="190"/>
      <c r="M310" s="195"/>
      <c r="T310" s="196"/>
      <c r="AT310" s="191" t="s">
        <v>158</v>
      </c>
      <c r="AU310" s="191" t="s">
        <v>86</v>
      </c>
      <c r="AV310" s="15" t="s">
        <v>153</v>
      </c>
      <c r="AW310" s="15" t="s">
        <v>33</v>
      </c>
      <c r="AX310" s="15" t="s">
        <v>77</v>
      </c>
      <c r="AY310" s="191" t="s">
        <v>143</v>
      </c>
    </row>
    <row r="311" spans="2:65" s="13" customFormat="1" ht="12">
      <c r="B311" s="165"/>
      <c r="D311" s="153" t="s">
        <v>158</v>
      </c>
      <c r="E311" s="166" t="s">
        <v>1</v>
      </c>
      <c r="F311" s="167" t="s">
        <v>160</v>
      </c>
      <c r="H311" s="168">
        <v>15.46</v>
      </c>
      <c r="I311" s="169"/>
      <c r="L311" s="165"/>
      <c r="M311" s="170"/>
      <c r="T311" s="171"/>
      <c r="AT311" s="166" t="s">
        <v>158</v>
      </c>
      <c r="AU311" s="166" t="s">
        <v>86</v>
      </c>
      <c r="AV311" s="13" t="s">
        <v>161</v>
      </c>
      <c r="AW311" s="13" t="s">
        <v>33</v>
      </c>
      <c r="AX311" s="13" t="s">
        <v>84</v>
      </c>
      <c r="AY311" s="166" t="s">
        <v>143</v>
      </c>
    </row>
    <row r="312" spans="2:65" s="12" customFormat="1" ht="12">
      <c r="B312" s="158"/>
      <c r="D312" s="153" t="s">
        <v>158</v>
      </c>
      <c r="F312" s="160" t="s">
        <v>399</v>
      </c>
      <c r="H312" s="161">
        <v>17.006</v>
      </c>
      <c r="I312" s="162"/>
      <c r="L312" s="158"/>
      <c r="M312" s="163"/>
      <c r="T312" s="164"/>
      <c r="AT312" s="159" t="s">
        <v>158</v>
      </c>
      <c r="AU312" s="159" t="s">
        <v>86</v>
      </c>
      <c r="AV312" s="12" t="s">
        <v>86</v>
      </c>
      <c r="AW312" s="12" t="s">
        <v>3</v>
      </c>
      <c r="AX312" s="12" t="s">
        <v>84</v>
      </c>
      <c r="AY312" s="159" t="s">
        <v>143</v>
      </c>
    </row>
    <row r="313" spans="2:65" s="1" customFormat="1" ht="14.5" customHeight="1">
      <c r="B313" s="137"/>
      <c r="C313" s="138" t="s">
        <v>400</v>
      </c>
      <c r="D313" s="138" t="s">
        <v>148</v>
      </c>
      <c r="E313" s="140" t="s">
        <v>401</v>
      </c>
      <c r="F313" s="141" t="s">
        <v>402</v>
      </c>
      <c r="G313" s="142" t="s">
        <v>151</v>
      </c>
      <c r="H313" s="143">
        <v>9.9220000000000006</v>
      </c>
      <c r="I313" s="144"/>
      <c r="J313" s="145">
        <f>ROUND(I313*H313,2)</f>
        <v>0</v>
      </c>
      <c r="K313" s="146"/>
      <c r="L313" s="32"/>
      <c r="M313" s="147" t="s">
        <v>1</v>
      </c>
      <c r="N313" s="148" t="s">
        <v>42</v>
      </c>
      <c r="P313" s="149">
        <f>O313*H313</f>
        <v>0</v>
      </c>
      <c r="Q313" s="149">
        <v>0</v>
      </c>
      <c r="R313" s="149">
        <f>Q313*H313</f>
        <v>0</v>
      </c>
      <c r="S313" s="149">
        <v>5.8399999999999997E-3</v>
      </c>
      <c r="T313" s="150">
        <f>S313*H313</f>
        <v>5.794448E-2</v>
      </c>
      <c r="AR313" s="151" t="s">
        <v>152</v>
      </c>
      <c r="AT313" s="151" t="s">
        <v>148</v>
      </c>
      <c r="AU313" s="151" t="s">
        <v>86</v>
      </c>
      <c r="AY313" s="17" t="s">
        <v>143</v>
      </c>
      <c r="BE313" s="152">
        <f>IF(N313="základní",J313,0)</f>
        <v>0</v>
      </c>
      <c r="BF313" s="152">
        <f>IF(N313="snížená",J313,0)</f>
        <v>0</v>
      </c>
      <c r="BG313" s="152">
        <f>IF(N313="zákl. přenesená",J313,0)</f>
        <v>0</v>
      </c>
      <c r="BH313" s="152">
        <f>IF(N313="sníž. přenesená",J313,0)</f>
        <v>0</v>
      </c>
      <c r="BI313" s="152">
        <f>IF(N313="nulová",J313,0)</f>
        <v>0</v>
      </c>
      <c r="BJ313" s="17" t="s">
        <v>84</v>
      </c>
      <c r="BK313" s="152">
        <f>ROUND(I313*H313,2)</f>
        <v>0</v>
      </c>
      <c r="BL313" s="17" t="s">
        <v>152</v>
      </c>
      <c r="BM313" s="151" t="s">
        <v>403</v>
      </c>
    </row>
    <row r="314" spans="2:65" s="1" customFormat="1" ht="12">
      <c r="B314" s="32"/>
      <c r="D314" s="153" t="s">
        <v>155</v>
      </c>
      <c r="F314" s="154" t="s">
        <v>404</v>
      </c>
      <c r="I314" s="155"/>
      <c r="L314" s="32"/>
      <c r="M314" s="156"/>
      <c r="T314" s="56"/>
      <c r="AT314" s="17" t="s">
        <v>155</v>
      </c>
      <c r="AU314" s="17" t="s">
        <v>86</v>
      </c>
    </row>
    <row r="315" spans="2:65" s="1" customFormat="1" ht="24">
      <c r="B315" s="32"/>
      <c r="D315" s="153" t="s">
        <v>156</v>
      </c>
      <c r="F315" s="157" t="s">
        <v>157</v>
      </c>
      <c r="I315" s="155"/>
      <c r="L315" s="32"/>
      <c r="M315" s="156"/>
      <c r="T315" s="56"/>
      <c r="AT315" s="17" t="s">
        <v>156</v>
      </c>
      <c r="AU315" s="17" t="s">
        <v>86</v>
      </c>
    </row>
    <row r="316" spans="2:65" s="12" customFormat="1" ht="12">
      <c r="B316" s="158"/>
      <c r="D316" s="153" t="s">
        <v>158</v>
      </c>
      <c r="E316" s="159" t="s">
        <v>1</v>
      </c>
      <c r="F316" s="160" t="s">
        <v>405</v>
      </c>
      <c r="H316" s="161">
        <v>4.7</v>
      </c>
      <c r="I316" s="162"/>
      <c r="L316" s="158"/>
      <c r="M316" s="163"/>
      <c r="T316" s="164"/>
      <c r="AT316" s="159" t="s">
        <v>158</v>
      </c>
      <c r="AU316" s="159" t="s">
        <v>86</v>
      </c>
      <c r="AV316" s="12" t="s">
        <v>86</v>
      </c>
      <c r="AW316" s="12" t="s">
        <v>33</v>
      </c>
      <c r="AX316" s="12" t="s">
        <v>77</v>
      </c>
      <c r="AY316" s="159" t="s">
        <v>143</v>
      </c>
    </row>
    <row r="317" spans="2:65" s="12" customFormat="1" ht="12">
      <c r="B317" s="158"/>
      <c r="D317" s="153" t="s">
        <v>158</v>
      </c>
      <c r="E317" s="159" t="s">
        <v>1</v>
      </c>
      <c r="F317" s="160" t="s">
        <v>406</v>
      </c>
      <c r="H317" s="161">
        <v>1.5</v>
      </c>
      <c r="I317" s="162"/>
      <c r="L317" s="158"/>
      <c r="M317" s="163"/>
      <c r="T317" s="164"/>
      <c r="AT317" s="159" t="s">
        <v>158</v>
      </c>
      <c r="AU317" s="159" t="s">
        <v>86</v>
      </c>
      <c r="AV317" s="12" t="s">
        <v>86</v>
      </c>
      <c r="AW317" s="12" t="s">
        <v>33</v>
      </c>
      <c r="AX317" s="12" t="s">
        <v>77</v>
      </c>
      <c r="AY317" s="159" t="s">
        <v>143</v>
      </c>
    </row>
    <row r="318" spans="2:65" s="12" customFormat="1" ht="12">
      <c r="B318" s="158"/>
      <c r="D318" s="153" t="s">
        <v>158</v>
      </c>
      <c r="E318" s="159" t="s">
        <v>1</v>
      </c>
      <c r="F318" s="160" t="s">
        <v>407</v>
      </c>
      <c r="H318" s="161">
        <v>2.82</v>
      </c>
      <c r="I318" s="162"/>
      <c r="L318" s="158"/>
      <c r="M318" s="163"/>
      <c r="T318" s="164"/>
      <c r="AT318" s="159" t="s">
        <v>158</v>
      </c>
      <c r="AU318" s="159" t="s">
        <v>86</v>
      </c>
      <c r="AV318" s="12" t="s">
        <v>86</v>
      </c>
      <c r="AW318" s="12" t="s">
        <v>33</v>
      </c>
      <c r="AX318" s="12" t="s">
        <v>77</v>
      </c>
      <c r="AY318" s="159" t="s">
        <v>143</v>
      </c>
    </row>
    <row r="319" spans="2:65" s="13" customFormat="1" ht="12">
      <c r="B319" s="165"/>
      <c r="D319" s="153" t="s">
        <v>158</v>
      </c>
      <c r="E319" s="166" t="s">
        <v>1</v>
      </c>
      <c r="F319" s="167" t="s">
        <v>160</v>
      </c>
      <c r="H319" s="168">
        <v>9.02</v>
      </c>
      <c r="I319" s="169"/>
      <c r="L319" s="165"/>
      <c r="M319" s="170"/>
      <c r="T319" s="171"/>
      <c r="AT319" s="166" t="s">
        <v>158</v>
      </c>
      <c r="AU319" s="166" t="s">
        <v>86</v>
      </c>
      <c r="AV319" s="13" t="s">
        <v>161</v>
      </c>
      <c r="AW319" s="13" t="s">
        <v>33</v>
      </c>
      <c r="AX319" s="13" t="s">
        <v>84</v>
      </c>
      <c r="AY319" s="166" t="s">
        <v>143</v>
      </c>
    </row>
    <row r="320" spans="2:65" s="12" customFormat="1" ht="12">
      <c r="B320" s="158"/>
      <c r="D320" s="153" t="s">
        <v>158</v>
      </c>
      <c r="F320" s="160" t="s">
        <v>408</v>
      </c>
      <c r="H320" s="161">
        <v>9.9220000000000006</v>
      </c>
      <c r="I320" s="162"/>
      <c r="L320" s="158"/>
      <c r="M320" s="163"/>
      <c r="T320" s="164"/>
      <c r="AT320" s="159" t="s">
        <v>158</v>
      </c>
      <c r="AU320" s="159" t="s">
        <v>86</v>
      </c>
      <c r="AV320" s="12" t="s">
        <v>86</v>
      </c>
      <c r="AW320" s="12" t="s">
        <v>3</v>
      </c>
      <c r="AX320" s="12" t="s">
        <v>84</v>
      </c>
      <c r="AY320" s="159" t="s">
        <v>143</v>
      </c>
    </row>
    <row r="321" spans="2:65" s="1" customFormat="1" ht="14.5" customHeight="1">
      <c r="B321" s="137"/>
      <c r="C321" s="138" t="s">
        <v>409</v>
      </c>
      <c r="D321" s="138" t="s">
        <v>148</v>
      </c>
      <c r="E321" s="140" t="s">
        <v>410</v>
      </c>
      <c r="F321" s="141" t="s">
        <v>411</v>
      </c>
      <c r="G321" s="142" t="s">
        <v>273</v>
      </c>
      <c r="H321" s="143">
        <v>9</v>
      </c>
      <c r="I321" s="144"/>
      <c r="J321" s="145">
        <f>ROUND(I321*H321,2)</f>
        <v>0</v>
      </c>
      <c r="K321" s="146"/>
      <c r="L321" s="32"/>
      <c r="M321" s="147" t="s">
        <v>1</v>
      </c>
      <c r="N321" s="148" t="s">
        <v>42</v>
      </c>
      <c r="P321" s="149">
        <f>O321*H321</f>
        <v>0</v>
      </c>
      <c r="Q321" s="149">
        <v>0</v>
      </c>
      <c r="R321" s="149">
        <f>Q321*H321</f>
        <v>0</v>
      </c>
      <c r="S321" s="149">
        <v>1.8799999999999999E-3</v>
      </c>
      <c r="T321" s="150">
        <f>S321*H321</f>
        <v>1.6920000000000001E-2</v>
      </c>
      <c r="AR321" s="151" t="s">
        <v>152</v>
      </c>
      <c r="AT321" s="151" t="s">
        <v>148</v>
      </c>
      <c r="AU321" s="151" t="s">
        <v>86</v>
      </c>
      <c r="AY321" s="17" t="s">
        <v>143</v>
      </c>
      <c r="BE321" s="152">
        <f>IF(N321="základní",J321,0)</f>
        <v>0</v>
      </c>
      <c r="BF321" s="152">
        <f>IF(N321="snížená",J321,0)</f>
        <v>0</v>
      </c>
      <c r="BG321" s="152">
        <f>IF(N321="zákl. přenesená",J321,0)</f>
        <v>0</v>
      </c>
      <c r="BH321" s="152">
        <f>IF(N321="sníž. přenesená",J321,0)</f>
        <v>0</v>
      </c>
      <c r="BI321" s="152">
        <f>IF(N321="nulová",J321,0)</f>
        <v>0</v>
      </c>
      <c r="BJ321" s="17" t="s">
        <v>84</v>
      </c>
      <c r="BK321" s="152">
        <f>ROUND(I321*H321,2)</f>
        <v>0</v>
      </c>
      <c r="BL321" s="17" t="s">
        <v>152</v>
      </c>
      <c r="BM321" s="151" t="s">
        <v>412</v>
      </c>
    </row>
    <row r="322" spans="2:65" s="1" customFormat="1" ht="24">
      <c r="B322" s="32"/>
      <c r="D322" s="153" t="s">
        <v>155</v>
      </c>
      <c r="F322" s="154" t="s">
        <v>413</v>
      </c>
      <c r="I322" s="155"/>
      <c r="L322" s="32"/>
      <c r="M322" s="156"/>
      <c r="T322" s="56"/>
      <c r="AT322" s="17" t="s">
        <v>155</v>
      </c>
      <c r="AU322" s="17" t="s">
        <v>86</v>
      </c>
    </row>
    <row r="323" spans="2:65" s="12" customFormat="1" ht="12">
      <c r="B323" s="158"/>
      <c r="D323" s="153" t="s">
        <v>158</v>
      </c>
      <c r="E323" s="159" t="s">
        <v>1</v>
      </c>
      <c r="F323" s="160" t="s">
        <v>414</v>
      </c>
      <c r="H323" s="161">
        <v>3</v>
      </c>
      <c r="I323" s="162"/>
      <c r="L323" s="158"/>
      <c r="M323" s="163"/>
      <c r="T323" s="164"/>
      <c r="AT323" s="159" t="s">
        <v>158</v>
      </c>
      <c r="AU323" s="159" t="s">
        <v>86</v>
      </c>
      <c r="AV323" s="12" t="s">
        <v>86</v>
      </c>
      <c r="AW323" s="12" t="s">
        <v>33</v>
      </c>
      <c r="AX323" s="12" t="s">
        <v>77</v>
      </c>
      <c r="AY323" s="159" t="s">
        <v>143</v>
      </c>
    </row>
    <row r="324" spans="2:65" s="12" customFormat="1" ht="12">
      <c r="B324" s="158"/>
      <c r="D324" s="153" t="s">
        <v>158</v>
      </c>
      <c r="E324" s="159" t="s">
        <v>1</v>
      </c>
      <c r="F324" s="160" t="s">
        <v>415</v>
      </c>
      <c r="H324" s="161">
        <v>1</v>
      </c>
      <c r="I324" s="162"/>
      <c r="L324" s="158"/>
      <c r="M324" s="163"/>
      <c r="T324" s="164"/>
      <c r="AT324" s="159" t="s">
        <v>158</v>
      </c>
      <c r="AU324" s="159" t="s">
        <v>86</v>
      </c>
      <c r="AV324" s="12" t="s">
        <v>86</v>
      </c>
      <c r="AW324" s="12" t="s">
        <v>33</v>
      </c>
      <c r="AX324" s="12" t="s">
        <v>77</v>
      </c>
      <c r="AY324" s="159" t="s">
        <v>143</v>
      </c>
    </row>
    <row r="325" spans="2:65" s="15" customFormat="1" ht="12">
      <c r="B325" s="190"/>
      <c r="D325" s="153" t="s">
        <v>158</v>
      </c>
      <c r="E325" s="191" t="s">
        <v>1</v>
      </c>
      <c r="F325" s="192" t="s">
        <v>347</v>
      </c>
      <c r="H325" s="193">
        <v>4</v>
      </c>
      <c r="I325" s="194"/>
      <c r="L325" s="190"/>
      <c r="M325" s="195"/>
      <c r="T325" s="196"/>
      <c r="AT325" s="191" t="s">
        <v>158</v>
      </c>
      <c r="AU325" s="191" t="s">
        <v>86</v>
      </c>
      <c r="AV325" s="15" t="s">
        <v>153</v>
      </c>
      <c r="AW325" s="15" t="s">
        <v>33</v>
      </c>
      <c r="AX325" s="15" t="s">
        <v>77</v>
      </c>
      <c r="AY325" s="191" t="s">
        <v>143</v>
      </c>
    </row>
    <row r="326" spans="2:65" s="12" customFormat="1" ht="12">
      <c r="B326" s="158"/>
      <c r="D326" s="153" t="s">
        <v>158</v>
      </c>
      <c r="E326" s="159" t="s">
        <v>1</v>
      </c>
      <c r="F326" s="160" t="s">
        <v>416</v>
      </c>
      <c r="H326" s="161">
        <v>1</v>
      </c>
      <c r="I326" s="162"/>
      <c r="L326" s="158"/>
      <c r="M326" s="163"/>
      <c r="T326" s="164"/>
      <c r="AT326" s="159" t="s">
        <v>158</v>
      </c>
      <c r="AU326" s="159" t="s">
        <v>86</v>
      </c>
      <c r="AV326" s="12" t="s">
        <v>86</v>
      </c>
      <c r="AW326" s="12" t="s">
        <v>33</v>
      </c>
      <c r="AX326" s="12" t="s">
        <v>77</v>
      </c>
      <c r="AY326" s="159" t="s">
        <v>143</v>
      </c>
    </row>
    <row r="327" spans="2:65" s="12" customFormat="1" ht="12">
      <c r="B327" s="158"/>
      <c r="D327" s="153" t="s">
        <v>158</v>
      </c>
      <c r="E327" s="159" t="s">
        <v>1</v>
      </c>
      <c r="F327" s="160" t="s">
        <v>417</v>
      </c>
      <c r="H327" s="161">
        <v>4</v>
      </c>
      <c r="I327" s="162"/>
      <c r="L327" s="158"/>
      <c r="M327" s="163"/>
      <c r="T327" s="164"/>
      <c r="AT327" s="159" t="s">
        <v>158</v>
      </c>
      <c r="AU327" s="159" t="s">
        <v>86</v>
      </c>
      <c r="AV327" s="12" t="s">
        <v>86</v>
      </c>
      <c r="AW327" s="12" t="s">
        <v>33</v>
      </c>
      <c r="AX327" s="12" t="s">
        <v>77</v>
      </c>
      <c r="AY327" s="159" t="s">
        <v>143</v>
      </c>
    </row>
    <row r="328" spans="2:65" s="15" customFormat="1" ht="12">
      <c r="B328" s="190"/>
      <c r="D328" s="153" t="s">
        <v>158</v>
      </c>
      <c r="E328" s="191" t="s">
        <v>1</v>
      </c>
      <c r="F328" s="192" t="s">
        <v>347</v>
      </c>
      <c r="H328" s="193">
        <v>5</v>
      </c>
      <c r="I328" s="194"/>
      <c r="L328" s="190"/>
      <c r="M328" s="195"/>
      <c r="T328" s="196"/>
      <c r="AT328" s="191" t="s">
        <v>158</v>
      </c>
      <c r="AU328" s="191" t="s">
        <v>86</v>
      </c>
      <c r="AV328" s="15" t="s">
        <v>153</v>
      </c>
      <c r="AW328" s="15" t="s">
        <v>33</v>
      </c>
      <c r="AX328" s="15" t="s">
        <v>77</v>
      </c>
      <c r="AY328" s="191" t="s">
        <v>143</v>
      </c>
    </row>
    <row r="329" spans="2:65" s="13" customFormat="1" ht="12">
      <c r="B329" s="165"/>
      <c r="D329" s="153" t="s">
        <v>158</v>
      </c>
      <c r="E329" s="166" t="s">
        <v>1</v>
      </c>
      <c r="F329" s="167" t="s">
        <v>160</v>
      </c>
      <c r="H329" s="168">
        <v>9</v>
      </c>
      <c r="I329" s="169"/>
      <c r="L329" s="165"/>
      <c r="M329" s="170"/>
      <c r="T329" s="171"/>
      <c r="AT329" s="166" t="s">
        <v>158</v>
      </c>
      <c r="AU329" s="166" t="s">
        <v>86</v>
      </c>
      <c r="AV329" s="13" t="s">
        <v>161</v>
      </c>
      <c r="AW329" s="13" t="s">
        <v>33</v>
      </c>
      <c r="AX329" s="13" t="s">
        <v>84</v>
      </c>
      <c r="AY329" s="166" t="s">
        <v>143</v>
      </c>
    </row>
    <row r="330" spans="2:65" s="1" customFormat="1" ht="14.5" customHeight="1">
      <c r="B330" s="137"/>
      <c r="C330" s="138" t="s">
        <v>418</v>
      </c>
      <c r="D330" s="138" t="s">
        <v>148</v>
      </c>
      <c r="E330" s="140" t="s">
        <v>419</v>
      </c>
      <c r="F330" s="141" t="s">
        <v>420</v>
      </c>
      <c r="G330" s="142" t="s">
        <v>190</v>
      </c>
      <c r="H330" s="143">
        <v>101.541</v>
      </c>
      <c r="I330" s="144"/>
      <c r="J330" s="145">
        <f>ROUND(I330*H330,2)</f>
        <v>0</v>
      </c>
      <c r="K330" s="146"/>
      <c r="L330" s="32"/>
      <c r="M330" s="147" t="s">
        <v>1</v>
      </c>
      <c r="N330" s="148" t="s">
        <v>42</v>
      </c>
      <c r="P330" s="149">
        <f>O330*H330</f>
        <v>0</v>
      </c>
      <c r="Q330" s="149">
        <v>0</v>
      </c>
      <c r="R330" s="149">
        <f>Q330*H330</f>
        <v>0</v>
      </c>
      <c r="S330" s="149">
        <v>2.5999999999999999E-3</v>
      </c>
      <c r="T330" s="150">
        <f>S330*H330</f>
        <v>0.26400659999999998</v>
      </c>
      <c r="AR330" s="151" t="s">
        <v>152</v>
      </c>
      <c r="AT330" s="151" t="s">
        <v>148</v>
      </c>
      <c r="AU330" s="151" t="s">
        <v>86</v>
      </c>
      <c r="AY330" s="17" t="s">
        <v>143</v>
      </c>
      <c r="BE330" s="152">
        <f>IF(N330="základní",J330,0)</f>
        <v>0</v>
      </c>
      <c r="BF330" s="152">
        <f>IF(N330="snížená",J330,0)</f>
        <v>0</v>
      </c>
      <c r="BG330" s="152">
        <f>IF(N330="zákl. přenesená",J330,0)</f>
        <v>0</v>
      </c>
      <c r="BH330" s="152">
        <f>IF(N330="sníž. přenesená",J330,0)</f>
        <v>0</v>
      </c>
      <c r="BI330" s="152">
        <f>IF(N330="nulová",J330,0)</f>
        <v>0</v>
      </c>
      <c r="BJ330" s="17" t="s">
        <v>84</v>
      </c>
      <c r="BK330" s="152">
        <f>ROUND(I330*H330,2)</f>
        <v>0</v>
      </c>
      <c r="BL330" s="17" t="s">
        <v>152</v>
      </c>
      <c r="BM330" s="151" t="s">
        <v>421</v>
      </c>
    </row>
    <row r="331" spans="2:65" s="1" customFormat="1" ht="12">
      <c r="B331" s="32"/>
      <c r="D331" s="153" t="s">
        <v>155</v>
      </c>
      <c r="F331" s="154" t="s">
        <v>422</v>
      </c>
      <c r="I331" s="155"/>
      <c r="L331" s="32"/>
      <c r="M331" s="156"/>
      <c r="T331" s="56"/>
      <c r="AT331" s="17" t="s">
        <v>155</v>
      </c>
      <c r="AU331" s="17" t="s">
        <v>86</v>
      </c>
    </row>
    <row r="332" spans="2:65" s="1" customFormat="1" ht="24">
      <c r="B332" s="32"/>
      <c r="D332" s="153" t="s">
        <v>156</v>
      </c>
      <c r="F332" s="157" t="s">
        <v>157</v>
      </c>
      <c r="I332" s="155"/>
      <c r="L332" s="32"/>
      <c r="M332" s="156"/>
      <c r="T332" s="56"/>
      <c r="AT332" s="17" t="s">
        <v>156</v>
      </c>
      <c r="AU332" s="17" t="s">
        <v>86</v>
      </c>
    </row>
    <row r="333" spans="2:65" s="12" customFormat="1" ht="12">
      <c r="B333" s="158"/>
      <c r="D333" s="153" t="s">
        <v>158</v>
      </c>
      <c r="E333" s="159" t="s">
        <v>1</v>
      </c>
      <c r="F333" s="160" t="s">
        <v>423</v>
      </c>
      <c r="H333" s="161">
        <v>77.31</v>
      </c>
      <c r="I333" s="162"/>
      <c r="L333" s="158"/>
      <c r="M333" s="163"/>
      <c r="T333" s="164"/>
      <c r="AT333" s="159" t="s">
        <v>158</v>
      </c>
      <c r="AU333" s="159" t="s">
        <v>86</v>
      </c>
      <c r="AV333" s="12" t="s">
        <v>86</v>
      </c>
      <c r="AW333" s="12" t="s">
        <v>33</v>
      </c>
      <c r="AX333" s="12" t="s">
        <v>77</v>
      </c>
      <c r="AY333" s="159" t="s">
        <v>143</v>
      </c>
    </row>
    <row r="334" spans="2:65" s="12" customFormat="1" ht="12">
      <c r="B334" s="158"/>
      <c r="D334" s="153" t="s">
        <v>158</v>
      </c>
      <c r="E334" s="159" t="s">
        <v>1</v>
      </c>
      <c r="F334" s="160" t="s">
        <v>424</v>
      </c>
      <c r="H334" s="161">
        <v>15</v>
      </c>
      <c r="I334" s="162"/>
      <c r="L334" s="158"/>
      <c r="M334" s="163"/>
      <c r="T334" s="164"/>
      <c r="AT334" s="159" t="s">
        <v>158</v>
      </c>
      <c r="AU334" s="159" t="s">
        <v>86</v>
      </c>
      <c r="AV334" s="12" t="s">
        <v>86</v>
      </c>
      <c r="AW334" s="12" t="s">
        <v>33</v>
      </c>
      <c r="AX334" s="12" t="s">
        <v>77</v>
      </c>
      <c r="AY334" s="159" t="s">
        <v>143</v>
      </c>
    </row>
    <row r="335" spans="2:65" s="13" customFormat="1" ht="12">
      <c r="B335" s="165"/>
      <c r="D335" s="153" t="s">
        <v>158</v>
      </c>
      <c r="E335" s="166" t="s">
        <v>1</v>
      </c>
      <c r="F335" s="167" t="s">
        <v>160</v>
      </c>
      <c r="H335" s="168">
        <v>92.31</v>
      </c>
      <c r="I335" s="169"/>
      <c r="L335" s="165"/>
      <c r="M335" s="170"/>
      <c r="T335" s="171"/>
      <c r="AT335" s="166" t="s">
        <v>158</v>
      </c>
      <c r="AU335" s="166" t="s">
        <v>86</v>
      </c>
      <c r="AV335" s="13" t="s">
        <v>161</v>
      </c>
      <c r="AW335" s="13" t="s">
        <v>33</v>
      </c>
      <c r="AX335" s="13" t="s">
        <v>84</v>
      </c>
      <c r="AY335" s="166" t="s">
        <v>143</v>
      </c>
    </row>
    <row r="336" spans="2:65" s="12" customFormat="1" ht="12">
      <c r="B336" s="158"/>
      <c r="D336" s="153" t="s">
        <v>158</v>
      </c>
      <c r="F336" s="160" t="s">
        <v>425</v>
      </c>
      <c r="H336" s="161">
        <v>101.541</v>
      </c>
      <c r="I336" s="162"/>
      <c r="L336" s="158"/>
      <c r="M336" s="163"/>
      <c r="T336" s="164"/>
      <c r="AT336" s="159" t="s">
        <v>158</v>
      </c>
      <c r="AU336" s="159" t="s">
        <v>86</v>
      </c>
      <c r="AV336" s="12" t="s">
        <v>86</v>
      </c>
      <c r="AW336" s="12" t="s">
        <v>3</v>
      </c>
      <c r="AX336" s="12" t="s">
        <v>84</v>
      </c>
      <c r="AY336" s="159" t="s">
        <v>143</v>
      </c>
    </row>
    <row r="337" spans="2:65" s="1" customFormat="1" ht="14.5" customHeight="1">
      <c r="B337" s="137"/>
      <c r="C337" s="138" t="s">
        <v>426</v>
      </c>
      <c r="D337" s="138" t="s">
        <v>148</v>
      </c>
      <c r="E337" s="140" t="s">
        <v>427</v>
      </c>
      <c r="F337" s="141" t="s">
        <v>428</v>
      </c>
      <c r="G337" s="142" t="s">
        <v>190</v>
      </c>
      <c r="H337" s="143">
        <v>5</v>
      </c>
      <c r="I337" s="144"/>
      <c r="J337" s="145">
        <f>ROUND(I337*H337,2)</f>
        <v>0</v>
      </c>
      <c r="K337" s="146"/>
      <c r="L337" s="32"/>
      <c r="M337" s="147" t="s">
        <v>1</v>
      </c>
      <c r="N337" s="148" t="s">
        <v>42</v>
      </c>
      <c r="P337" s="149">
        <f>O337*H337</f>
        <v>0</v>
      </c>
      <c r="Q337" s="149">
        <v>0</v>
      </c>
      <c r="R337" s="149">
        <f>Q337*H337</f>
        <v>0</v>
      </c>
      <c r="S337" s="149">
        <v>3.9399999999999999E-3</v>
      </c>
      <c r="T337" s="150">
        <f>S337*H337</f>
        <v>1.9699999999999999E-2</v>
      </c>
      <c r="AR337" s="151" t="s">
        <v>152</v>
      </c>
      <c r="AT337" s="151" t="s">
        <v>148</v>
      </c>
      <c r="AU337" s="151" t="s">
        <v>86</v>
      </c>
      <c r="AY337" s="17" t="s">
        <v>143</v>
      </c>
      <c r="BE337" s="152">
        <f>IF(N337="základní",J337,0)</f>
        <v>0</v>
      </c>
      <c r="BF337" s="152">
        <f>IF(N337="snížená",J337,0)</f>
        <v>0</v>
      </c>
      <c r="BG337" s="152">
        <f>IF(N337="zákl. přenesená",J337,0)</f>
        <v>0</v>
      </c>
      <c r="BH337" s="152">
        <f>IF(N337="sníž. přenesená",J337,0)</f>
        <v>0</v>
      </c>
      <c r="BI337" s="152">
        <f>IF(N337="nulová",J337,0)</f>
        <v>0</v>
      </c>
      <c r="BJ337" s="17" t="s">
        <v>84</v>
      </c>
      <c r="BK337" s="152">
        <f>ROUND(I337*H337,2)</f>
        <v>0</v>
      </c>
      <c r="BL337" s="17" t="s">
        <v>152</v>
      </c>
      <c r="BM337" s="151" t="s">
        <v>429</v>
      </c>
    </row>
    <row r="338" spans="2:65" s="1" customFormat="1" ht="12">
      <c r="B338" s="32"/>
      <c r="D338" s="153" t="s">
        <v>155</v>
      </c>
      <c r="F338" s="154" t="s">
        <v>430</v>
      </c>
      <c r="I338" s="155"/>
      <c r="L338" s="32"/>
      <c r="M338" s="156"/>
      <c r="T338" s="56"/>
      <c r="AT338" s="17" t="s">
        <v>155</v>
      </c>
      <c r="AU338" s="17" t="s">
        <v>86</v>
      </c>
    </row>
    <row r="339" spans="2:65" s="12" customFormat="1" ht="12">
      <c r="B339" s="158"/>
      <c r="D339" s="153" t="s">
        <v>158</v>
      </c>
      <c r="E339" s="159" t="s">
        <v>1</v>
      </c>
      <c r="F339" s="160" t="s">
        <v>431</v>
      </c>
      <c r="H339" s="161">
        <v>5</v>
      </c>
      <c r="I339" s="162"/>
      <c r="L339" s="158"/>
      <c r="M339" s="163"/>
      <c r="T339" s="164"/>
      <c r="AT339" s="159" t="s">
        <v>158</v>
      </c>
      <c r="AU339" s="159" t="s">
        <v>86</v>
      </c>
      <c r="AV339" s="12" t="s">
        <v>86</v>
      </c>
      <c r="AW339" s="12" t="s">
        <v>33</v>
      </c>
      <c r="AX339" s="12" t="s">
        <v>77</v>
      </c>
      <c r="AY339" s="159" t="s">
        <v>143</v>
      </c>
    </row>
    <row r="340" spans="2:65" s="12" customFormat="1" ht="12">
      <c r="B340" s="158"/>
      <c r="D340" s="153" t="s">
        <v>158</v>
      </c>
      <c r="E340" s="159" t="s">
        <v>1</v>
      </c>
      <c r="F340" s="160" t="s">
        <v>398</v>
      </c>
      <c r="H340" s="161">
        <v>0</v>
      </c>
      <c r="I340" s="162"/>
      <c r="L340" s="158"/>
      <c r="M340" s="163"/>
      <c r="T340" s="164"/>
      <c r="AT340" s="159" t="s">
        <v>158</v>
      </c>
      <c r="AU340" s="159" t="s">
        <v>86</v>
      </c>
      <c r="AV340" s="12" t="s">
        <v>86</v>
      </c>
      <c r="AW340" s="12" t="s">
        <v>33</v>
      </c>
      <c r="AX340" s="12" t="s">
        <v>77</v>
      </c>
      <c r="AY340" s="159" t="s">
        <v>143</v>
      </c>
    </row>
    <row r="341" spans="2:65" s="13" customFormat="1" ht="12">
      <c r="B341" s="165"/>
      <c r="D341" s="153" t="s">
        <v>158</v>
      </c>
      <c r="E341" s="166" t="s">
        <v>1</v>
      </c>
      <c r="F341" s="167" t="s">
        <v>160</v>
      </c>
      <c r="H341" s="168">
        <v>5</v>
      </c>
      <c r="I341" s="169"/>
      <c r="L341" s="165"/>
      <c r="M341" s="170"/>
      <c r="T341" s="171"/>
      <c r="AT341" s="166" t="s">
        <v>158</v>
      </c>
      <c r="AU341" s="166" t="s">
        <v>86</v>
      </c>
      <c r="AV341" s="13" t="s">
        <v>161</v>
      </c>
      <c r="AW341" s="13" t="s">
        <v>33</v>
      </c>
      <c r="AX341" s="13" t="s">
        <v>84</v>
      </c>
      <c r="AY341" s="166" t="s">
        <v>143</v>
      </c>
    </row>
    <row r="342" spans="2:65" s="1" customFormat="1" ht="14.5" customHeight="1">
      <c r="B342" s="137"/>
      <c r="C342" s="138" t="s">
        <v>432</v>
      </c>
      <c r="D342" s="138" t="s">
        <v>148</v>
      </c>
      <c r="E342" s="140" t="s">
        <v>433</v>
      </c>
      <c r="F342" s="141" t="s">
        <v>434</v>
      </c>
      <c r="G342" s="142" t="s">
        <v>190</v>
      </c>
      <c r="H342" s="143">
        <v>25.6</v>
      </c>
      <c r="I342" s="144"/>
      <c r="J342" s="145">
        <f>ROUND(I342*H342,2)</f>
        <v>0</v>
      </c>
      <c r="K342" s="146"/>
      <c r="L342" s="32"/>
      <c r="M342" s="147" t="s">
        <v>1</v>
      </c>
      <c r="N342" s="148" t="s">
        <v>42</v>
      </c>
      <c r="P342" s="149">
        <f>O342*H342</f>
        <v>0</v>
      </c>
      <c r="Q342" s="149">
        <v>3.5400000000000002E-3</v>
      </c>
      <c r="R342" s="149">
        <f>Q342*H342</f>
        <v>9.062400000000001E-2</v>
      </c>
      <c r="S342" s="149">
        <v>0</v>
      </c>
      <c r="T342" s="150">
        <f>S342*H342</f>
        <v>0</v>
      </c>
      <c r="AR342" s="151" t="s">
        <v>152</v>
      </c>
      <c r="AT342" s="151" t="s">
        <v>148</v>
      </c>
      <c r="AU342" s="151" t="s">
        <v>86</v>
      </c>
      <c r="AY342" s="17" t="s">
        <v>143</v>
      </c>
      <c r="BE342" s="152">
        <f>IF(N342="základní",J342,0)</f>
        <v>0</v>
      </c>
      <c r="BF342" s="152">
        <f>IF(N342="snížená",J342,0)</f>
        <v>0</v>
      </c>
      <c r="BG342" s="152">
        <f>IF(N342="zákl. přenesená",J342,0)</f>
        <v>0</v>
      </c>
      <c r="BH342" s="152">
        <f>IF(N342="sníž. přenesená",J342,0)</f>
        <v>0</v>
      </c>
      <c r="BI342" s="152">
        <f>IF(N342="nulová",J342,0)</f>
        <v>0</v>
      </c>
      <c r="BJ342" s="17" t="s">
        <v>84</v>
      </c>
      <c r="BK342" s="152">
        <f>ROUND(I342*H342,2)</f>
        <v>0</v>
      </c>
      <c r="BL342" s="17" t="s">
        <v>152</v>
      </c>
      <c r="BM342" s="151" t="s">
        <v>435</v>
      </c>
    </row>
    <row r="343" spans="2:65" s="1" customFormat="1" ht="12">
      <c r="B343" s="32"/>
      <c r="D343" s="153" t="s">
        <v>155</v>
      </c>
      <c r="F343" s="154" t="s">
        <v>436</v>
      </c>
      <c r="I343" s="155"/>
      <c r="L343" s="32"/>
      <c r="M343" s="156"/>
      <c r="T343" s="56"/>
      <c r="AT343" s="17" t="s">
        <v>155</v>
      </c>
      <c r="AU343" s="17" t="s">
        <v>86</v>
      </c>
    </row>
    <row r="344" spans="2:65" s="14" customFormat="1" ht="12">
      <c r="B344" s="184"/>
      <c r="D344" s="153" t="s">
        <v>158</v>
      </c>
      <c r="E344" s="185" t="s">
        <v>1</v>
      </c>
      <c r="F344" s="186" t="s">
        <v>437</v>
      </c>
      <c r="H344" s="185" t="s">
        <v>1</v>
      </c>
      <c r="I344" s="187"/>
      <c r="L344" s="184"/>
      <c r="M344" s="188"/>
      <c r="T344" s="189"/>
      <c r="AT344" s="185" t="s">
        <v>158</v>
      </c>
      <c r="AU344" s="185" t="s">
        <v>86</v>
      </c>
      <c r="AV344" s="14" t="s">
        <v>84</v>
      </c>
      <c r="AW344" s="14" t="s">
        <v>33</v>
      </c>
      <c r="AX344" s="14" t="s">
        <v>77</v>
      </c>
      <c r="AY344" s="185" t="s">
        <v>143</v>
      </c>
    </row>
    <row r="345" spans="2:65" s="12" customFormat="1" ht="12">
      <c r="B345" s="158"/>
      <c r="D345" s="153" t="s">
        <v>158</v>
      </c>
      <c r="E345" s="159" t="s">
        <v>1</v>
      </c>
      <c r="F345" s="160" t="s">
        <v>438</v>
      </c>
      <c r="H345" s="161">
        <v>15.5</v>
      </c>
      <c r="I345" s="162"/>
      <c r="L345" s="158"/>
      <c r="M345" s="163"/>
      <c r="T345" s="164"/>
      <c r="AT345" s="159" t="s">
        <v>158</v>
      </c>
      <c r="AU345" s="159" t="s">
        <v>86</v>
      </c>
      <c r="AV345" s="12" t="s">
        <v>86</v>
      </c>
      <c r="AW345" s="12" t="s">
        <v>33</v>
      </c>
      <c r="AX345" s="12" t="s">
        <v>77</v>
      </c>
      <c r="AY345" s="159" t="s">
        <v>143</v>
      </c>
    </row>
    <row r="346" spans="2:65" s="12" customFormat="1" ht="12">
      <c r="B346" s="158"/>
      <c r="D346" s="153" t="s">
        <v>158</v>
      </c>
      <c r="E346" s="159" t="s">
        <v>1</v>
      </c>
      <c r="F346" s="160" t="s">
        <v>439</v>
      </c>
      <c r="H346" s="161">
        <v>10.1</v>
      </c>
      <c r="I346" s="162"/>
      <c r="L346" s="158"/>
      <c r="M346" s="163"/>
      <c r="T346" s="164"/>
      <c r="AT346" s="159" t="s">
        <v>158</v>
      </c>
      <c r="AU346" s="159" t="s">
        <v>86</v>
      </c>
      <c r="AV346" s="12" t="s">
        <v>86</v>
      </c>
      <c r="AW346" s="12" t="s">
        <v>33</v>
      </c>
      <c r="AX346" s="12" t="s">
        <v>77</v>
      </c>
      <c r="AY346" s="159" t="s">
        <v>143</v>
      </c>
    </row>
    <row r="347" spans="2:65" s="13" customFormat="1" ht="12">
      <c r="B347" s="165"/>
      <c r="D347" s="153" t="s">
        <v>158</v>
      </c>
      <c r="E347" s="166" t="s">
        <v>1</v>
      </c>
      <c r="F347" s="167" t="s">
        <v>160</v>
      </c>
      <c r="H347" s="168">
        <v>25.6</v>
      </c>
      <c r="I347" s="169"/>
      <c r="L347" s="165"/>
      <c r="M347" s="170"/>
      <c r="T347" s="171"/>
      <c r="AT347" s="166" t="s">
        <v>158</v>
      </c>
      <c r="AU347" s="166" t="s">
        <v>86</v>
      </c>
      <c r="AV347" s="13" t="s">
        <v>161</v>
      </c>
      <c r="AW347" s="13" t="s">
        <v>33</v>
      </c>
      <c r="AX347" s="13" t="s">
        <v>84</v>
      </c>
      <c r="AY347" s="166" t="s">
        <v>143</v>
      </c>
    </row>
    <row r="348" spans="2:65" s="1" customFormat="1" ht="14.5" customHeight="1">
      <c r="B348" s="137"/>
      <c r="C348" s="138" t="s">
        <v>440</v>
      </c>
      <c r="D348" s="138" t="s">
        <v>148</v>
      </c>
      <c r="E348" s="140" t="s">
        <v>441</v>
      </c>
      <c r="F348" s="141" t="s">
        <v>442</v>
      </c>
      <c r="G348" s="142" t="s">
        <v>151</v>
      </c>
      <c r="H348" s="143">
        <v>1220.597</v>
      </c>
      <c r="I348" s="144"/>
      <c r="J348" s="145">
        <f>ROUND(I348*H348,2)</f>
        <v>0</v>
      </c>
      <c r="K348" s="146"/>
      <c r="L348" s="32"/>
      <c r="M348" s="147" t="s">
        <v>1</v>
      </c>
      <c r="N348" s="148" t="s">
        <v>42</v>
      </c>
      <c r="P348" s="149">
        <f>O348*H348</f>
        <v>0</v>
      </c>
      <c r="Q348" s="149">
        <v>5.8E-4</v>
      </c>
      <c r="R348" s="149">
        <f>Q348*H348</f>
        <v>0.70794625999999994</v>
      </c>
      <c r="S348" s="149">
        <v>0</v>
      </c>
      <c r="T348" s="150">
        <f>S348*H348</f>
        <v>0</v>
      </c>
      <c r="AR348" s="151" t="s">
        <v>152</v>
      </c>
      <c r="AT348" s="151" t="s">
        <v>148</v>
      </c>
      <c r="AU348" s="151" t="s">
        <v>86</v>
      </c>
      <c r="AY348" s="17" t="s">
        <v>143</v>
      </c>
      <c r="BE348" s="152">
        <f>IF(N348="základní",J348,0)</f>
        <v>0</v>
      </c>
      <c r="BF348" s="152">
        <f>IF(N348="snížená",J348,0)</f>
        <v>0</v>
      </c>
      <c r="BG348" s="152">
        <f>IF(N348="zákl. přenesená",J348,0)</f>
        <v>0</v>
      </c>
      <c r="BH348" s="152">
        <f>IF(N348="sníž. přenesená",J348,0)</f>
        <v>0</v>
      </c>
      <c r="BI348" s="152">
        <f>IF(N348="nulová",J348,0)</f>
        <v>0</v>
      </c>
      <c r="BJ348" s="17" t="s">
        <v>84</v>
      </c>
      <c r="BK348" s="152">
        <f>ROUND(I348*H348,2)</f>
        <v>0</v>
      </c>
      <c r="BL348" s="17" t="s">
        <v>152</v>
      </c>
      <c r="BM348" s="151" t="s">
        <v>443</v>
      </c>
    </row>
    <row r="349" spans="2:65" s="1" customFormat="1" ht="12">
      <c r="B349" s="32"/>
      <c r="D349" s="153" t="s">
        <v>155</v>
      </c>
      <c r="F349" s="154" t="s">
        <v>444</v>
      </c>
      <c r="I349" s="155"/>
      <c r="L349" s="32"/>
      <c r="M349" s="156"/>
      <c r="T349" s="56"/>
      <c r="AT349" s="17" t="s">
        <v>155</v>
      </c>
      <c r="AU349" s="17" t="s">
        <v>86</v>
      </c>
    </row>
    <row r="350" spans="2:65" s="1" customFormat="1" ht="24">
      <c r="B350" s="32"/>
      <c r="D350" s="153" t="s">
        <v>156</v>
      </c>
      <c r="F350" s="157" t="s">
        <v>157</v>
      </c>
      <c r="I350" s="155"/>
      <c r="L350" s="32"/>
      <c r="M350" s="156"/>
      <c r="T350" s="56"/>
      <c r="AT350" s="17" t="s">
        <v>156</v>
      </c>
      <c r="AU350" s="17" t="s">
        <v>86</v>
      </c>
    </row>
    <row r="351" spans="2:65" s="12" customFormat="1" ht="12">
      <c r="B351" s="158"/>
      <c r="D351" s="153" t="s">
        <v>158</v>
      </c>
      <c r="F351" s="160" t="s">
        <v>269</v>
      </c>
      <c r="H351" s="161">
        <v>1220.597</v>
      </c>
      <c r="I351" s="162"/>
      <c r="L351" s="158"/>
      <c r="M351" s="163"/>
      <c r="T351" s="164"/>
      <c r="AT351" s="159" t="s">
        <v>158</v>
      </c>
      <c r="AU351" s="159" t="s">
        <v>86</v>
      </c>
      <c r="AV351" s="12" t="s">
        <v>86</v>
      </c>
      <c r="AW351" s="12" t="s">
        <v>3</v>
      </c>
      <c r="AX351" s="12" t="s">
        <v>84</v>
      </c>
      <c r="AY351" s="159" t="s">
        <v>143</v>
      </c>
    </row>
    <row r="352" spans="2:65" s="1" customFormat="1" ht="14.5" customHeight="1">
      <c r="B352" s="137"/>
      <c r="C352" s="138" t="s">
        <v>445</v>
      </c>
      <c r="D352" s="138" t="s">
        <v>148</v>
      </c>
      <c r="E352" s="140" t="s">
        <v>446</v>
      </c>
      <c r="F352" s="141" t="s">
        <v>447</v>
      </c>
      <c r="G352" s="142" t="s">
        <v>151</v>
      </c>
      <c r="H352" s="143">
        <v>1220.597</v>
      </c>
      <c r="I352" s="144"/>
      <c r="J352" s="145">
        <f>ROUND(I352*H352,2)</f>
        <v>0</v>
      </c>
      <c r="K352" s="146"/>
      <c r="L352" s="32"/>
      <c r="M352" s="147" t="s">
        <v>1</v>
      </c>
      <c r="N352" s="148" t="s">
        <v>42</v>
      </c>
      <c r="P352" s="149">
        <f>O352*H352</f>
        <v>0</v>
      </c>
      <c r="Q352" s="149">
        <v>6.6100000000000004E-3</v>
      </c>
      <c r="R352" s="149">
        <f>Q352*H352</f>
        <v>8.0681461700000003</v>
      </c>
      <c r="S352" s="149">
        <v>0</v>
      </c>
      <c r="T352" s="150">
        <f>S352*H352</f>
        <v>0</v>
      </c>
      <c r="AR352" s="151" t="s">
        <v>152</v>
      </c>
      <c r="AT352" s="151" t="s">
        <v>148</v>
      </c>
      <c r="AU352" s="151" t="s">
        <v>86</v>
      </c>
      <c r="AY352" s="17" t="s">
        <v>143</v>
      </c>
      <c r="BE352" s="152">
        <f>IF(N352="základní",J352,0)</f>
        <v>0</v>
      </c>
      <c r="BF352" s="152">
        <f>IF(N352="snížená",J352,0)</f>
        <v>0</v>
      </c>
      <c r="BG352" s="152">
        <f>IF(N352="zákl. přenesená",J352,0)</f>
        <v>0</v>
      </c>
      <c r="BH352" s="152">
        <f>IF(N352="sníž. přenesená",J352,0)</f>
        <v>0</v>
      </c>
      <c r="BI352" s="152">
        <f>IF(N352="nulová",J352,0)</f>
        <v>0</v>
      </c>
      <c r="BJ352" s="17" t="s">
        <v>84</v>
      </c>
      <c r="BK352" s="152">
        <f>ROUND(I352*H352,2)</f>
        <v>0</v>
      </c>
      <c r="BL352" s="17" t="s">
        <v>152</v>
      </c>
      <c r="BM352" s="151" t="s">
        <v>448</v>
      </c>
    </row>
    <row r="353" spans="2:65" s="1" customFormat="1" ht="24">
      <c r="B353" s="32"/>
      <c r="D353" s="153" t="s">
        <v>155</v>
      </c>
      <c r="F353" s="154" t="s">
        <v>449</v>
      </c>
      <c r="I353" s="155"/>
      <c r="L353" s="32"/>
      <c r="M353" s="156"/>
      <c r="T353" s="56"/>
      <c r="AT353" s="17" t="s">
        <v>155</v>
      </c>
      <c r="AU353" s="17" t="s">
        <v>86</v>
      </c>
    </row>
    <row r="354" spans="2:65" s="1" customFormat="1" ht="24">
      <c r="B354" s="32"/>
      <c r="D354" s="153" t="s">
        <v>156</v>
      </c>
      <c r="F354" s="157" t="s">
        <v>157</v>
      </c>
      <c r="I354" s="155"/>
      <c r="L354" s="32"/>
      <c r="M354" s="156"/>
      <c r="T354" s="56"/>
      <c r="AT354" s="17" t="s">
        <v>156</v>
      </c>
      <c r="AU354" s="17" t="s">
        <v>86</v>
      </c>
    </row>
    <row r="355" spans="2:65" s="12" customFormat="1" ht="12">
      <c r="B355" s="158"/>
      <c r="D355" s="153" t="s">
        <v>158</v>
      </c>
      <c r="F355" s="160" t="s">
        <v>269</v>
      </c>
      <c r="H355" s="161">
        <v>1220.597</v>
      </c>
      <c r="I355" s="162"/>
      <c r="L355" s="158"/>
      <c r="M355" s="163"/>
      <c r="T355" s="164"/>
      <c r="AT355" s="159" t="s">
        <v>158</v>
      </c>
      <c r="AU355" s="159" t="s">
        <v>86</v>
      </c>
      <c r="AV355" s="12" t="s">
        <v>86</v>
      </c>
      <c r="AW355" s="12" t="s">
        <v>3</v>
      </c>
      <c r="AX355" s="12" t="s">
        <v>84</v>
      </c>
      <c r="AY355" s="159" t="s">
        <v>143</v>
      </c>
    </row>
    <row r="356" spans="2:65" s="1" customFormat="1" ht="14.5" customHeight="1">
      <c r="B356" s="137"/>
      <c r="C356" s="172" t="s">
        <v>450</v>
      </c>
      <c r="D356" s="172" t="s">
        <v>286</v>
      </c>
      <c r="E356" s="174" t="s">
        <v>451</v>
      </c>
      <c r="F356" s="175" t="s">
        <v>452</v>
      </c>
      <c r="G356" s="176" t="s">
        <v>190</v>
      </c>
      <c r="H356" s="177">
        <v>167.904</v>
      </c>
      <c r="I356" s="178"/>
      <c r="J356" s="179">
        <f>ROUND(I356*H356,2)</f>
        <v>0</v>
      </c>
      <c r="K356" s="180"/>
      <c r="L356" s="181"/>
      <c r="M356" s="182" t="s">
        <v>1</v>
      </c>
      <c r="N356" s="183" t="s">
        <v>42</v>
      </c>
      <c r="P356" s="149">
        <f>O356*H356</f>
        <v>0</v>
      </c>
      <c r="Q356" s="149">
        <v>2.2000000000000001E-4</v>
      </c>
      <c r="R356" s="149">
        <f>Q356*H356</f>
        <v>3.693888E-2</v>
      </c>
      <c r="S356" s="149">
        <v>0</v>
      </c>
      <c r="T356" s="150">
        <f>S356*H356</f>
        <v>0</v>
      </c>
      <c r="AR356" s="151" t="s">
        <v>289</v>
      </c>
      <c r="AT356" s="151" t="s">
        <v>286</v>
      </c>
      <c r="AU356" s="151" t="s">
        <v>86</v>
      </c>
      <c r="AY356" s="17" t="s">
        <v>143</v>
      </c>
      <c r="BE356" s="152">
        <f>IF(N356="základní",J356,0)</f>
        <v>0</v>
      </c>
      <c r="BF356" s="152">
        <f>IF(N356="snížená",J356,0)</f>
        <v>0</v>
      </c>
      <c r="BG356" s="152">
        <f>IF(N356="zákl. přenesená",J356,0)</f>
        <v>0</v>
      </c>
      <c r="BH356" s="152">
        <f>IF(N356="sníž. přenesená",J356,0)</f>
        <v>0</v>
      </c>
      <c r="BI356" s="152">
        <f>IF(N356="nulová",J356,0)</f>
        <v>0</v>
      </c>
      <c r="BJ356" s="17" t="s">
        <v>84</v>
      </c>
      <c r="BK356" s="152">
        <f>ROUND(I356*H356,2)</f>
        <v>0</v>
      </c>
      <c r="BL356" s="17" t="s">
        <v>152</v>
      </c>
      <c r="BM356" s="151" t="s">
        <v>453</v>
      </c>
    </row>
    <row r="357" spans="2:65" s="1" customFormat="1" ht="12">
      <c r="B357" s="32"/>
      <c r="D357" s="153" t="s">
        <v>155</v>
      </c>
      <c r="F357" s="154" t="s">
        <v>452</v>
      </c>
      <c r="I357" s="155"/>
      <c r="L357" s="32"/>
      <c r="M357" s="156"/>
      <c r="T357" s="56"/>
      <c r="AT357" s="17" t="s">
        <v>155</v>
      </c>
      <c r="AU357" s="17" t="s">
        <v>86</v>
      </c>
    </row>
    <row r="358" spans="2:65" s="1" customFormat="1" ht="24">
      <c r="B358" s="32"/>
      <c r="D358" s="153" t="s">
        <v>156</v>
      </c>
      <c r="F358" s="157" t="s">
        <v>157</v>
      </c>
      <c r="I358" s="155"/>
      <c r="L358" s="32"/>
      <c r="M358" s="156"/>
      <c r="T358" s="56"/>
      <c r="AT358" s="17" t="s">
        <v>156</v>
      </c>
      <c r="AU358" s="17" t="s">
        <v>86</v>
      </c>
    </row>
    <row r="359" spans="2:65" s="12" customFormat="1" ht="12">
      <c r="B359" s="158"/>
      <c r="D359" s="153" t="s">
        <v>158</v>
      </c>
      <c r="F359" s="160" t="s">
        <v>385</v>
      </c>
      <c r="H359" s="161">
        <v>167.904</v>
      </c>
      <c r="I359" s="162"/>
      <c r="L359" s="158"/>
      <c r="M359" s="163"/>
      <c r="T359" s="164"/>
      <c r="AT359" s="159" t="s">
        <v>158</v>
      </c>
      <c r="AU359" s="159" t="s">
        <v>86</v>
      </c>
      <c r="AV359" s="12" t="s">
        <v>86</v>
      </c>
      <c r="AW359" s="12" t="s">
        <v>3</v>
      </c>
      <c r="AX359" s="12" t="s">
        <v>84</v>
      </c>
      <c r="AY359" s="159" t="s">
        <v>143</v>
      </c>
    </row>
    <row r="360" spans="2:65" s="1" customFormat="1" ht="14.5" customHeight="1">
      <c r="B360" s="137"/>
      <c r="C360" s="138" t="s">
        <v>454</v>
      </c>
      <c r="D360" s="138" t="s">
        <v>148</v>
      </c>
      <c r="E360" s="140" t="s">
        <v>455</v>
      </c>
      <c r="F360" s="141" t="s">
        <v>456</v>
      </c>
      <c r="G360" s="142" t="s">
        <v>190</v>
      </c>
      <c r="H360" s="143">
        <v>335.80799999999999</v>
      </c>
      <c r="I360" s="144"/>
      <c r="J360" s="145">
        <f>ROUND(I360*H360,2)</f>
        <v>0</v>
      </c>
      <c r="K360" s="146"/>
      <c r="L360" s="32"/>
      <c r="M360" s="147" t="s">
        <v>1</v>
      </c>
      <c r="N360" s="148" t="s">
        <v>42</v>
      </c>
      <c r="P360" s="149">
        <f>O360*H360</f>
        <v>0</v>
      </c>
      <c r="Q360" s="149">
        <v>0</v>
      </c>
      <c r="R360" s="149">
        <f>Q360*H360</f>
        <v>0</v>
      </c>
      <c r="S360" s="149">
        <v>0</v>
      </c>
      <c r="T360" s="150">
        <f>S360*H360</f>
        <v>0</v>
      </c>
      <c r="AR360" s="151" t="s">
        <v>152</v>
      </c>
      <c r="AT360" s="151" t="s">
        <v>148</v>
      </c>
      <c r="AU360" s="151" t="s">
        <v>86</v>
      </c>
      <c r="AY360" s="17" t="s">
        <v>143</v>
      </c>
      <c r="BE360" s="152">
        <f>IF(N360="základní",J360,0)</f>
        <v>0</v>
      </c>
      <c r="BF360" s="152">
        <f>IF(N360="snížená",J360,0)</f>
        <v>0</v>
      </c>
      <c r="BG360" s="152">
        <f>IF(N360="zákl. přenesená",J360,0)</f>
        <v>0</v>
      </c>
      <c r="BH360" s="152">
        <f>IF(N360="sníž. přenesená",J360,0)</f>
        <v>0</v>
      </c>
      <c r="BI360" s="152">
        <f>IF(N360="nulová",J360,0)</f>
        <v>0</v>
      </c>
      <c r="BJ360" s="17" t="s">
        <v>84</v>
      </c>
      <c r="BK360" s="152">
        <f>ROUND(I360*H360,2)</f>
        <v>0</v>
      </c>
      <c r="BL360" s="17" t="s">
        <v>152</v>
      </c>
      <c r="BM360" s="151" t="s">
        <v>457</v>
      </c>
    </row>
    <row r="361" spans="2:65" s="1" customFormat="1" ht="12">
      <c r="B361" s="32"/>
      <c r="D361" s="153" t="s">
        <v>155</v>
      </c>
      <c r="F361" s="154" t="s">
        <v>458</v>
      </c>
      <c r="I361" s="155"/>
      <c r="L361" s="32"/>
      <c r="M361" s="156"/>
      <c r="T361" s="56"/>
      <c r="AT361" s="17" t="s">
        <v>155</v>
      </c>
      <c r="AU361" s="17" t="s">
        <v>86</v>
      </c>
    </row>
    <row r="362" spans="2:65" s="1" customFormat="1" ht="24">
      <c r="B362" s="32"/>
      <c r="D362" s="153" t="s">
        <v>156</v>
      </c>
      <c r="F362" s="157" t="s">
        <v>157</v>
      </c>
      <c r="I362" s="155"/>
      <c r="L362" s="32"/>
      <c r="M362" s="156"/>
      <c r="T362" s="56"/>
      <c r="AT362" s="17" t="s">
        <v>156</v>
      </c>
      <c r="AU362" s="17" t="s">
        <v>86</v>
      </c>
    </row>
    <row r="363" spans="2:65" s="14" customFormat="1" ht="12">
      <c r="B363" s="184"/>
      <c r="D363" s="153" t="s">
        <v>158</v>
      </c>
      <c r="E363" s="185" t="s">
        <v>1</v>
      </c>
      <c r="F363" s="186" t="s">
        <v>459</v>
      </c>
      <c r="H363" s="185" t="s">
        <v>1</v>
      </c>
      <c r="I363" s="187"/>
      <c r="L363" s="184"/>
      <c r="M363" s="188"/>
      <c r="T363" s="189"/>
      <c r="AT363" s="185" t="s">
        <v>158</v>
      </c>
      <c r="AU363" s="185" t="s">
        <v>86</v>
      </c>
      <c r="AV363" s="14" t="s">
        <v>84</v>
      </c>
      <c r="AW363" s="14" t="s">
        <v>33</v>
      </c>
      <c r="AX363" s="14" t="s">
        <v>77</v>
      </c>
      <c r="AY363" s="185" t="s">
        <v>143</v>
      </c>
    </row>
    <row r="364" spans="2:65" s="12" customFormat="1" ht="12">
      <c r="B364" s="158"/>
      <c r="D364" s="153" t="s">
        <v>158</v>
      </c>
      <c r="E364" s="159" t="s">
        <v>1</v>
      </c>
      <c r="F364" s="160" t="s">
        <v>460</v>
      </c>
      <c r="H364" s="161">
        <v>135.91999999999999</v>
      </c>
      <c r="I364" s="162"/>
      <c r="L364" s="158"/>
      <c r="M364" s="163"/>
      <c r="T364" s="164"/>
      <c r="AT364" s="159" t="s">
        <v>158</v>
      </c>
      <c r="AU364" s="159" t="s">
        <v>86</v>
      </c>
      <c r="AV364" s="12" t="s">
        <v>86</v>
      </c>
      <c r="AW364" s="12" t="s">
        <v>33</v>
      </c>
      <c r="AX364" s="12" t="s">
        <v>77</v>
      </c>
      <c r="AY364" s="159" t="s">
        <v>143</v>
      </c>
    </row>
    <row r="365" spans="2:65" s="14" customFormat="1" ht="12">
      <c r="B365" s="184"/>
      <c r="D365" s="153" t="s">
        <v>158</v>
      </c>
      <c r="E365" s="185" t="s">
        <v>1</v>
      </c>
      <c r="F365" s="186" t="s">
        <v>461</v>
      </c>
      <c r="H365" s="185" t="s">
        <v>1</v>
      </c>
      <c r="I365" s="187"/>
      <c r="L365" s="184"/>
      <c r="M365" s="188"/>
      <c r="T365" s="189"/>
      <c r="AT365" s="185" t="s">
        <v>158</v>
      </c>
      <c r="AU365" s="185" t="s">
        <v>86</v>
      </c>
      <c r="AV365" s="14" t="s">
        <v>84</v>
      </c>
      <c r="AW365" s="14" t="s">
        <v>33</v>
      </c>
      <c r="AX365" s="14" t="s">
        <v>77</v>
      </c>
      <c r="AY365" s="185" t="s">
        <v>143</v>
      </c>
    </row>
    <row r="366" spans="2:65" s="12" customFormat="1" ht="12">
      <c r="B366" s="158"/>
      <c r="D366" s="153" t="s">
        <v>158</v>
      </c>
      <c r="E366" s="159" t="s">
        <v>1</v>
      </c>
      <c r="F366" s="160" t="s">
        <v>462</v>
      </c>
      <c r="H366" s="161">
        <v>169.36</v>
      </c>
      <c r="I366" s="162"/>
      <c r="L366" s="158"/>
      <c r="M366" s="163"/>
      <c r="T366" s="164"/>
      <c r="AT366" s="159" t="s">
        <v>158</v>
      </c>
      <c r="AU366" s="159" t="s">
        <v>86</v>
      </c>
      <c r="AV366" s="12" t="s">
        <v>86</v>
      </c>
      <c r="AW366" s="12" t="s">
        <v>33</v>
      </c>
      <c r="AX366" s="12" t="s">
        <v>77</v>
      </c>
      <c r="AY366" s="159" t="s">
        <v>143</v>
      </c>
    </row>
    <row r="367" spans="2:65" s="13" customFormat="1" ht="12">
      <c r="B367" s="165"/>
      <c r="D367" s="153" t="s">
        <v>158</v>
      </c>
      <c r="E367" s="166" t="s">
        <v>1</v>
      </c>
      <c r="F367" s="167" t="s">
        <v>160</v>
      </c>
      <c r="H367" s="168">
        <v>305.27999999999997</v>
      </c>
      <c r="I367" s="169"/>
      <c r="L367" s="165"/>
      <c r="M367" s="170"/>
      <c r="T367" s="171"/>
      <c r="AT367" s="166" t="s">
        <v>158</v>
      </c>
      <c r="AU367" s="166" t="s">
        <v>86</v>
      </c>
      <c r="AV367" s="13" t="s">
        <v>161</v>
      </c>
      <c r="AW367" s="13" t="s">
        <v>33</v>
      </c>
      <c r="AX367" s="13" t="s">
        <v>84</v>
      </c>
      <c r="AY367" s="166" t="s">
        <v>143</v>
      </c>
    </row>
    <row r="368" spans="2:65" s="12" customFormat="1" ht="12">
      <c r="B368" s="158"/>
      <c r="D368" s="153" t="s">
        <v>158</v>
      </c>
      <c r="F368" s="160" t="s">
        <v>463</v>
      </c>
      <c r="H368" s="161">
        <v>335.80799999999999</v>
      </c>
      <c r="I368" s="162"/>
      <c r="L368" s="158"/>
      <c r="M368" s="163"/>
      <c r="T368" s="164"/>
      <c r="AT368" s="159" t="s">
        <v>158</v>
      </c>
      <c r="AU368" s="159" t="s">
        <v>86</v>
      </c>
      <c r="AV368" s="12" t="s">
        <v>86</v>
      </c>
      <c r="AW368" s="12" t="s">
        <v>3</v>
      </c>
      <c r="AX368" s="12" t="s">
        <v>84</v>
      </c>
      <c r="AY368" s="159" t="s">
        <v>143</v>
      </c>
    </row>
    <row r="369" spans="2:65" s="1" customFormat="1" ht="14.5" customHeight="1">
      <c r="B369" s="137"/>
      <c r="C369" s="172" t="s">
        <v>464</v>
      </c>
      <c r="D369" s="172" t="s">
        <v>286</v>
      </c>
      <c r="E369" s="174" t="s">
        <v>465</v>
      </c>
      <c r="F369" s="175" t="s">
        <v>466</v>
      </c>
      <c r="G369" s="176" t="s">
        <v>190</v>
      </c>
      <c r="H369" s="177">
        <v>671.61599999999999</v>
      </c>
      <c r="I369" s="178"/>
      <c r="J369" s="179">
        <f>ROUND(I369*H369,2)</f>
        <v>0</v>
      </c>
      <c r="K369" s="180"/>
      <c r="L369" s="181"/>
      <c r="M369" s="182" t="s">
        <v>1</v>
      </c>
      <c r="N369" s="183" t="s">
        <v>42</v>
      </c>
      <c r="P369" s="149">
        <f>O369*H369</f>
        <v>0</v>
      </c>
      <c r="Q369" s="149">
        <v>4.2999999999999999E-4</v>
      </c>
      <c r="R369" s="149">
        <f>Q369*H369</f>
        <v>0.28879487999999998</v>
      </c>
      <c r="S369" s="149">
        <v>0</v>
      </c>
      <c r="T369" s="150">
        <f>S369*H369</f>
        <v>0</v>
      </c>
      <c r="AR369" s="151" t="s">
        <v>289</v>
      </c>
      <c r="AT369" s="151" t="s">
        <v>286</v>
      </c>
      <c r="AU369" s="151" t="s">
        <v>86</v>
      </c>
      <c r="AY369" s="17" t="s">
        <v>143</v>
      </c>
      <c r="BE369" s="152">
        <f>IF(N369="základní",J369,0)</f>
        <v>0</v>
      </c>
      <c r="BF369" s="152">
        <f>IF(N369="snížená",J369,0)</f>
        <v>0</v>
      </c>
      <c r="BG369" s="152">
        <f>IF(N369="zákl. přenesená",J369,0)</f>
        <v>0</v>
      </c>
      <c r="BH369" s="152">
        <f>IF(N369="sníž. přenesená",J369,0)</f>
        <v>0</v>
      </c>
      <c r="BI369" s="152">
        <f>IF(N369="nulová",J369,0)</f>
        <v>0</v>
      </c>
      <c r="BJ369" s="17" t="s">
        <v>84</v>
      </c>
      <c r="BK369" s="152">
        <f>ROUND(I369*H369,2)</f>
        <v>0</v>
      </c>
      <c r="BL369" s="17" t="s">
        <v>152</v>
      </c>
      <c r="BM369" s="151" t="s">
        <v>467</v>
      </c>
    </row>
    <row r="370" spans="2:65" s="1" customFormat="1" ht="12">
      <c r="B370" s="32"/>
      <c r="D370" s="153" t="s">
        <v>155</v>
      </c>
      <c r="F370" s="154" t="s">
        <v>466</v>
      </c>
      <c r="I370" s="155"/>
      <c r="L370" s="32"/>
      <c r="M370" s="156"/>
      <c r="T370" s="56"/>
      <c r="AT370" s="17" t="s">
        <v>155</v>
      </c>
      <c r="AU370" s="17" t="s">
        <v>86</v>
      </c>
    </row>
    <row r="371" spans="2:65" s="1" customFormat="1" ht="24">
      <c r="B371" s="32"/>
      <c r="D371" s="153" t="s">
        <v>156</v>
      </c>
      <c r="F371" s="157" t="s">
        <v>157</v>
      </c>
      <c r="I371" s="155"/>
      <c r="L371" s="32"/>
      <c r="M371" s="156"/>
      <c r="T371" s="56"/>
      <c r="AT371" s="17" t="s">
        <v>156</v>
      </c>
      <c r="AU371" s="17" t="s">
        <v>86</v>
      </c>
    </row>
    <row r="372" spans="2:65" s="12" customFormat="1" ht="12">
      <c r="B372" s="158"/>
      <c r="D372" s="153" t="s">
        <v>158</v>
      </c>
      <c r="E372" s="159" t="s">
        <v>1</v>
      </c>
      <c r="F372" s="160" t="s">
        <v>468</v>
      </c>
      <c r="H372" s="161">
        <v>335.80799999999999</v>
      </c>
      <c r="I372" s="162"/>
      <c r="L372" s="158"/>
      <c r="M372" s="163"/>
      <c r="T372" s="164"/>
      <c r="AT372" s="159" t="s">
        <v>158</v>
      </c>
      <c r="AU372" s="159" t="s">
        <v>86</v>
      </c>
      <c r="AV372" s="12" t="s">
        <v>86</v>
      </c>
      <c r="AW372" s="12" t="s">
        <v>33</v>
      </c>
      <c r="AX372" s="12" t="s">
        <v>77</v>
      </c>
      <c r="AY372" s="159" t="s">
        <v>143</v>
      </c>
    </row>
    <row r="373" spans="2:65" s="13" customFormat="1" ht="12">
      <c r="B373" s="165"/>
      <c r="D373" s="153" t="s">
        <v>158</v>
      </c>
      <c r="E373" s="166" t="s">
        <v>1</v>
      </c>
      <c r="F373" s="167" t="s">
        <v>160</v>
      </c>
      <c r="H373" s="168">
        <v>335.80799999999999</v>
      </c>
      <c r="I373" s="169"/>
      <c r="L373" s="165"/>
      <c r="M373" s="170"/>
      <c r="T373" s="171"/>
      <c r="AT373" s="166" t="s">
        <v>158</v>
      </c>
      <c r="AU373" s="166" t="s">
        <v>86</v>
      </c>
      <c r="AV373" s="13" t="s">
        <v>161</v>
      </c>
      <c r="AW373" s="13" t="s">
        <v>33</v>
      </c>
      <c r="AX373" s="13" t="s">
        <v>84</v>
      </c>
      <c r="AY373" s="166" t="s">
        <v>143</v>
      </c>
    </row>
    <row r="374" spans="2:65" s="12" customFormat="1" ht="12">
      <c r="B374" s="158"/>
      <c r="D374" s="153" t="s">
        <v>158</v>
      </c>
      <c r="F374" s="160" t="s">
        <v>469</v>
      </c>
      <c r="H374" s="161">
        <v>671.61599999999999</v>
      </c>
      <c r="I374" s="162"/>
      <c r="L374" s="158"/>
      <c r="M374" s="163"/>
      <c r="T374" s="164"/>
      <c r="AT374" s="159" t="s">
        <v>158</v>
      </c>
      <c r="AU374" s="159" t="s">
        <v>86</v>
      </c>
      <c r="AV374" s="12" t="s">
        <v>86</v>
      </c>
      <c r="AW374" s="12" t="s">
        <v>3</v>
      </c>
      <c r="AX374" s="12" t="s">
        <v>84</v>
      </c>
      <c r="AY374" s="159" t="s">
        <v>143</v>
      </c>
    </row>
    <row r="375" spans="2:65" s="1" customFormat="1" ht="14.5" customHeight="1">
      <c r="B375" s="137"/>
      <c r="C375" s="172" t="s">
        <v>470</v>
      </c>
      <c r="D375" s="172" t="s">
        <v>286</v>
      </c>
      <c r="E375" s="174" t="s">
        <v>471</v>
      </c>
      <c r="F375" s="175" t="s">
        <v>472</v>
      </c>
      <c r="G375" s="176" t="s">
        <v>273</v>
      </c>
      <c r="H375" s="177">
        <v>288.64</v>
      </c>
      <c r="I375" s="178"/>
      <c r="J375" s="179">
        <f>ROUND(I375*H375,2)</f>
        <v>0</v>
      </c>
      <c r="K375" s="180"/>
      <c r="L375" s="181"/>
      <c r="M375" s="182" t="s">
        <v>1</v>
      </c>
      <c r="N375" s="183" t="s">
        <v>42</v>
      </c>
      <c r="P375" s="149">
        <f>O375*H375</f>
        <v>0</v>
      </c>
      <c r="Q375" s="149">
        <v>4.2000000000000002E-4</v>
      </c>
      <c r="R375" s="149">
        <f>Q375*H375</f>
        <v>0.1212288</v>
      </c>
      <c r="S375" s="149">
        <v>0</v>
      </c>
      <c r="T375" s="150">
        <f>S375*H375</f>
        <v>0</v>
      </c>
      <c r="AR375" s="151" t="s">
        <v>289</v>
      </c>
      <c r="AT375" s="151" t="s">
        <v>286</v>
      </c>
      <c r="AU375" s="151" t="s">
        <v>86</v>
      </c>
      <c r="AY375" s="17" t="s">
        <v>143</v>
      </c>
      <c r="BE375" s="152">
        <f>IF(N375="základní",J375,0)</f>
        <v>0</v>
      </c>
      <c r="BF375" s="152">
        <f>IF(N375="snížená",J375,0)</f>
        <v>0</v>
      </c>
      <c r="BG375" s="152">
        <f>IF(N375="zákl. přenesená",J375,0)</f>
        <v>0</v>
      </c>
      <c r="BH375" s="152">
        <f>IF(N375="sníž. přenesená",J375,0)</f>
        <v>0</v>
      </c>
      <c r="BI375" s="152">
        <f>IF(N375="nulová",J375,0)</f>
        <v>0</v>
      </c>
      <c r="BJ375" s="17" t="s">
        <v>84</v>
      </c>
      <c r="BK375" s="152">
        <f>ROUND(I375*H375,2)</f>
        <v>0</v>
      </c>
      <c r="BL375" s="17" t="s">
        <v>152</v>
      </c>
      <c r="BM375" s="151" t="s">
        <v>473</v>
      </c>
    </row>
    <row r="376" spans="2:65" s="1" customFormat="1" ht="12">
      <c r="B376" s="32"/>
      <c r="D376" s="153" t="s">
        <v>155</v>
      </c>
      <c r="F376" s="154" t="s">
        <v>472</v>
      </c>
      <c r="I376" s="155"/>
      <c r="L376" s="32"/>
      <c r="M376" s="156"/>
      <c r="T376" s="56"/>
      <c r="AT376" s="17" t="s">
        <v>155</v>
      </c>
      <c r="AU376" s="17" t="s">
        <v>86</v>
      </c>
    </row>
    <row r="377" spans="2:65" s="1" customFormat="1" ht="24">
      <c r="B377" s="32"/>
      <c r="D377" s="153" t="s">
        <v>156</v>
      </c>
      <c r="F377" s="157" t="s">
        <v>157</v>
      </c>
      <c r="I377" s="155"/>
      <c r="L377" s="32"/>
      <c r="M377" s="156"/>
      <c r="T377" s="56"/>
      <c r="AT377" s="17" t="s">
        <v>156</v>
      </c>
      <c r="AU377" s="17" t="s">
        <v>86</v>
      </c>
    </row>
    <row r="378" spans="2:65" s="14" customFormat="1" ht="12">
      <c r="B378" s="184"/>
      <c r="D378" s="153" t="s">
        <v>158</v>
      </c>
      <c r="E378" s="185" t="s">
        <v>1</v>
      </c>
      <c r="F378" s="186" t="s">
        <v>459</v>
      </c>
      <c r="H378" s="185" t="s">
        <v>1</v>
      </c>
      <c r="I378" s="187"/>
      <c r="L378" s="184"/>
      <c r="M378" s="188"/>
      <c r="T378" s="189"/>
      <c r="AT378" s="185" t="s">
        <v>158</v>
      </c>
      <c r="AU378" s="185" t="s">
        <v>86</v>
      </c>
      <c r="AV378" s="14" t="s">
        <v>84</v>
      </c>
      <c r="AW378" s="14" t="s">
        <v>33</v>
      </c>
      <c r="AX378" s="14" t="s">
        <v>77</v>
      </c>
      <c r="AY378" s="185" t="s">
        <v>143</v>
      </c>
    </row>
    <row r="379" spans="2:65" s="12" customFormat="1" ht="12">
      <c r="B379" s="158"/>
      <c r="D379" s="153" t="s">
        <v>158</v>
      </c>
      <c r="E379" s="159" t="s">
        <v>1</v>
      </c>
      <c r="F379" s="160" t="s">
        <v>474</v>
      </c>
      <c r="H379" s="161">
        <v>117.267</v>
      </c>
      <c r="I379" s="162"/>
      <c r="L379" s="158"/>
      <c r="M379" s="163"/>
      <c r="T379" s="164"/>
      <c r="AT379" s="159" t="s">
        <v>158</v>
      </c>
      <c r="AU379" s="159" t="s">
        <v>86</v>
      </c>
      <c r="AV379" s="12" t="s">
        <v>86</v>
      </c>
      <c r="AW379" s="12" t="s">
        <v>33</v>
      </c>
      <c r="AX379" s="12" t="s">
        <v>77</v>
      </c>
      <c r="AY379" s="159" t="s">
        <v>143</v>
      </c>
    </row>
    <row r="380" spans="2:65" s="14" customFormat="1" ht="12">
      <c r="B380" s="184"/>
      <c r="D380" s="153" t="s">
        <v>158</v>
      </c>
      <c r="E380" s="185" t="s">
        <v>1</v>
      </c>
      <c r="F380" s="186" t="s">
        <v>461</v>
      </c>
      <c r="H380" s="185" t="s">
        <v>1</v>
      </c>
      <c r="I380" s="187"/>
      <c r="L380" s="184"/>
      <c r="M380" s="188"/>
      <c r="T380" s="189"/>
      <c r="AT380" s="185" t="s">
        <v>158</v>
      </c>
      <c r="AU380" s="185" t="s">
        <v>86</v>
      </c>
      <c r="AV380" s="14" t="s">
        <v>84</v>
      </c>
      <c r="AW380" s="14" t="s">
        <v>33</v>
      </c>
      <c r="AX380" s="14" t="s">
        <v>77</v>
      </c>
      <c r="AY380" s="185" t="s">
        <v>143</v>
      </c>
    </row>
    <row r="381" spans="2:65" s="12" customFormat="1" ht="12">
      <c r="B381" s="158"/>
      <c r="D381" s="153" t="s">
        <v>158</v>
      </c>
      <c r="E381" s="159" t="s">
        <v>1</v>
      </c>
      <c r="F381" s="160" t="s">
        <v>475</v>
      </c>
      <c r="H381" s="161">
        <v>145.13300000000001</v>
      </c>
      <c r="I381" s="162"/>
      <c r="L381" s="158"/>
      <c r="M381" s="163"/>
      <c r="T381" s="164"/>
      <c r="AT381" s="159" t="s">
        <v>158</v>
      </c>
      <c r="AU381" s="159" t="s">
        <v>86</v>
      </c>
      <c r="AV381" s="12" t="s">
        <v>86</v>
      </c>
      <c r="AW381" s="12" t="s">
        <v>33</v>
      </c>
      <c r="AX381" s="12" t="s">
        <v>77</v>
      </c>
      <c r="AY381" s="159" t="s">
        <v>143</v>
      </c>
    </row>
    <row r="382" spans="2:65" s="13" customFormat="1" ht="12">
      <c r="B382" s="165"/>
      <c r="D382" s="153" t="s">
        <v>158</v>
      </c>
      <c r="E382" s="166" t="s">
        <v>1</v>
      </c>
      <c r="F382" s="167" t="s">
        <v>160</v>
      </c>
      <c r="H382" s="168">
        <v>262.39999999999998</v>
      </c>
      <c r="I382" s="169"/>
      <c r="L382" s="165"/>
      <c r="M382" s="170"/>
      <c r="T382" s="171"/>
      <c r="AT382" s="166" t="s">
        <v>158</v>
      </c>
      <c r="AU382" s="166" t="s">
        <v>86</v>
      </c>
      <c r="AV382" s="13" t="s">
        <v>161</v>
      </c>
      <c r="AW382" s="13" t="s">
        <v>33</v>
      </c>
      <c r="AX382" s="13" t="s">
        <v>84</v>
      </c>
      <c r="AY382" s="166" t="s">
        <v>143</v>
      </c>
    </row>
    <row r="383" spans="2:65" s="12" customFormat="1" ht="12">
      <c r="B383" s="158"/>
      <c r="D383" s="153" t="s">
        <v>158</v>
      </c>
      <c r="F383" s="160" t="s">
        <v>476</v>
      </c>
      <c r="H383" s="161">
        <v>288.64</v>
      </c>
      <c r="I383" s="162"/>
      <c r="L383" s="158"/>
      <c r="M383" s="163"/>
      <c r="T383" s="164"/>
      <c r="AT383" s="159" t="s">
        <v>158</v>
      </c>
      <c r="AU383" s="159" t="s">
        <v>86</v>
      </c>
      <c r="AV383" s="12" t="s">
        <v>86</v>
      </c>
      <c r="AW383" s="12" t="s">
        <v>3</v>
      </c>
      <c r="AX383" s="12" t="s">
        <v>84</v>
      </c>
      <c r="AY383" s="159" t="s">
        <v>143</v>
      </c>
    </row>
    <row r="384" spans="2:65" s="1" customFormat="1" ht="14.5" customHeight="1">
      <c r="B384" s="137"/>
      <c r="C384" s="138" t="s">
        <v>477</v>
      </c>
      <c r="D384" s="139" t="s">
        <v>148</v>
      </c>
      <c r="E384" s="140" t="s">
        <v>478</v>
      </c>
      <c r="F384" s="141" t="s">
        <v>479</v>
      </c>
      <c r="G384" s="142" t="s">
        <v>273</v>
      </c>
      <c r="H384" s="143">
        <v>14</v>
      </c>
      <c r="I384" s="144"/>
      <c r="J384" s="145">
        <f>ROUND(I384*H384,2)</f>
        <v>0</v>
      </c>
      <c r="K384" s="146"/>
      <c r="L384" s="32"/>
      <c r="M384" s="147" t="s">
        <v>1</v>
      </c>
      <c r="N384" s="148" t="s">
        <v>42</v>
      </c>
      <c r="P384" s="149">
        <f>O384*H384</f>
        <v>0</v>
      </c>
      <c r="Q384" s="149">
        <v>0</v>
      </c>
      <c r="R384" s="149">
        <f>Q384*H384</f>
        <v>0</v>
      </c>
      <c r="S384" s="149">
        <v>0</v>
      </c>
      <c r="T384" s="150">
        <f>S384*H384</f>
        <v>0</v>
      </c>
      <c r="AR384" s="151" t="s">
        <v>152</v>
      </c>
      <c r="AT384" s="151" t="s">
        <v>148</v>
      </c>
      <c r="AU384" s="151" t="s">
        <v>86</v>
      </c>
      <c r="AY384" s="17" t="s">
        <v>143</v>
      </c>
      <c r="BE384" s="152">
        <f>IF(N384="základní",J384,0)</f>
        <v>0</v>
      </c>
      <c r="BF384" s="152">
        <f>IF(N384="snížená",J384,0)</f>
        <v>0</v>
      </c>
      <c r="BG384" s="152">
        <f>IF(N384="zákl. přenesená",J384,0)</f>
        <v>0</v>
      </c>
      <c r="BH384" s="152">
        <f>IF(N384="sníž. přenesená",J384,0)</f>
        <v>0</v>
      </c>
      <c r="BI384" s="152">
        <f>IF(N384="nulová",J384,0)</f>
        <v>0</v>
      </c>
      <c r="BJ384" s="17" t="s">
        <v>84</v>
      </c>
      <c r="BK384" s="152">
        <f>ROUND(I384*H384,2)</f>
        <v>0</v>
      </c>
      <c r="BL384" s="17" t="s">
        <v>152</v>
      </c>
      <c r="BM384" s="151" t="s">
        <v>480</v>
      </c>
    </row>
    <row r="385" spans="2:65" s="1" customFormat="1" ht="12">
      <c r="B385" s="32"/>
      <c r="D385" s="153" t="s">
        <v>155</v>
      </c>
      <c r="F385" s="154" t="s">
        <v>481</v>
      </c>
      <c r="I385" s="155"/>
      <c r="L385" s="32"/>
      <c r="M385" s="156"/>
      <c r="T385" s="56"/>
      <c r="AT385" s="17" t="s">
        <v>155</v>
      </c>
      <c r="AU385" s="17" t="s">
        <v>86</v>
      </c>
    </row>
    <row r="386" spans="2:65" s="1" customFormat="1" ht="14.5" customHeight="1">
      <c r="B386" s="137"/>
      <c r="C386" s="172" t="s">
        <v>482</v>
      </c>
      <c r="D386" s="172" t="s">
        <v>286</v>
      </c>
      <c r="E386" s="174" t="s">
        <v>483</v>
      </c>
      <c r="F386" s="175" t="s">
        <v>484</v>
      </c>
      <c r="G386" s="176" t="s">
        <v>273</v>
      </c>
      <c r="H386" s="177">
        <v>14</v>
      </c>
      <c r="I386" s="178"/>
      <c r="J386" s="179">
        <f>ROUND(I386*H386,2)</f>
        <v>0</v>
      </c>
      <c r="K386" s="180"/>
      <c r="L386" s="181"/>
      <c r="M386" s="182" t="s">
        <v>1</v>
      </c>
      <c r="N386" s="183" t="s">
        <v>42</v>
      </c>
      <c r="P386" s="149">
        <f>O386*H386</f>
        <v>0</v>
      </c>
      <c r="Q386" s="149">
        <v>4.9500000000000004E-3</v>
      </c>
      <c r="R386" s="149">
        <f>Q386*H386</f>
        <v>6.93E-2</v>
      </c>
      <c r="S386" s="149">
        <v>0</v>
      </c>
      <c r="T386" s="150">
        <f>S386*H386</f>
        <v>0</v>
      </c>
      <c r="AR386" s="151" t="s">
        <v>289</v>
      </c>
      <c r="AT386" s="151" t="s">
        <v>286</v>
      </c>
      <c r="AU386" s="151" t="s">
        <v>86</v>
      </c>
      <c r="AY386" s="17" t="s">
        <v>143</v>
      </c>
      <c r="BE386" s="152">
        <f>IF(N386="základní",J386,0)</f>
        <v>0</v>
      </c>
      <c r="BF386" s="152">
        <f>IF(N386="snížená",J386,0)</f>
        <v>0</v>
      </c>
      <c r="BG386" s="152">
        <f>IF(N386="zákl. přenesená",J386,0)</f>
        <v>0</v>
      </c>
      <c r="BH386" s="152">
        <f>IF(N386="sníž. přenesená",J386,0)</f>
        <v>0</v>
      </c>
      <c r="BI386" s="152">
        <f>IF(N386="nulová",J386,0)</f>
        <v>0</v>
      </c>
      <c r="BJ386" s="17" t="s">
        <v>84</v>
      </c>
      <c r="BK386" s="152">
        <f>ROUND(I386*H386,2)</f>
        <v>0</v>
      </c>
      <c r="BL386" s="17" t="s">
        <v>152</v>
      </c>
      <c r="BM386" s="151" t="s">
        <v>485</v>
      </c>
    </row>
    <row r="387" spans="2:65" s="1" customFormat="1" ht="12">
      <c r="B387" s="32"/>
      <c r="D387" s="153" t="s">
        <v>155</v>
      </c>
      <c r="F387" s="154" t="s">
        <v>484</v>
      </c>
      <c r="I387" s="155"/>
      <c r="L387" s="32"/>
      <c r="M387" s="156"/>
      <c r="T387" s="56"/>
      <c r="AT387" s="17" t="s">
        <v>155</v>
      </c>
      <c r="AU387" s="17" t="s">
        <v>86</v>
      </c>
    </row>
    <row r="388" spans="2:65" s="12" customFormat="1" ht="12">
      <c r="B388" s="158"/>
      <c r="D388" s="153" t="s">
        <v>158</v>
      </c>
      <c r="F388" s="160" t="s">
        <v>486</v>
      </c>
      <c r="H388" s="161">
        <v>14</v>
      </c>
      <c r="I388" s="162"/>
      <c r="L388" s="158"/>
      <c r="M388" s="163"/>
      <c r="T388" s="164"/>
      <c r="AT388" s="159" t="s">
        <v>158</v>
      </c>
      <c r="AU388" s="159" t="s">
        <v>86</v>
      </c>
      <c r="AV388" s="12" t="s">
        <v>86</v>
      </c>
      <c r="AW388" s="12" t="s">
        <v>3</v>
      </c>
      <c r="AX388" s="12" t="s">
        <v>84</v>
      </c>
      <c r="AY388" s="159" t="s">
        <v>143</v>
      </c>
    </row>
    <row r="389" spans="2:65" s="1" customFormat="1" ht="14.5" customHeight="1">
      <c r="B389" s="137"/>
      <c r="C389" s="172" t="s">
        <v>487</v>
      </c>
      <c r="D389" s="172" t="s">
        <v>286</v>
      </c>
      <c r="E389" s="174" t="s">
        <v>488</v>
      </c>
      <c r="F389" s="175" t="s">
        <v>489</v>
      </c>
      <c r="G389" s="176" t="s">
        <v>273</v>
      </c>
      <c r="H389" s="177">
        <v>28</v>
      </c>
      <c r="I389" s="178"/>
      <c r="J389" s="179">
        <f>ROUND(I389*H389,2)</f>
        <v>0</v>
      </c>
      <c r="K389" s="180"/>
      <c r="L389" s="181"/>
      <c r="M389" s="182" t="s">
        <v>1</v>
      </c>
      <c r="N389" s="183" t="s">
        <v>42</v>
      </c>
      <c r="P389" s="149">
        <f>O389*H389</f>
        <v>0</v>
      </c>
      <c r="Q389" s="149">
        <v>1.64E-3</v>
      </c>
      <c r="R389" s="149">
        <f>Q389*H389</f>
        <v>4.5920000000000002E-2</v>
      </c>
      <c r="S389" s="149">
        <v>0</v>
      </c>
      <c r="T389" s="150">
        <f>S389*H389</f>
        <v>0</v>
      </c>
      <c r="AR389" s="151" t="s">
        <v>289</v>
      </c>
      <c r="AT389" s="151" t="s">
        <v>286</v>
      </c>
      <c r="AU389" s="151" t="s">
        <v>86</v>
      </c>
      <c r="AY389" s="17" t="s">
        <v>143</v>
      </c>
      <c r="BE389" s="152">
        <f>IF(N389="základní",J389,0)</f>
        <v>0</v>
      </c>
      <c r="BF389" s="152">
        <f>IF(N389="snížená",J389,0)</f>
        <v>0</v>
      </c>
      <c r="BG389" s="152">
        <f>IF(N389="zákl. přenesená",J389,0)</f>
        <v>0</v>
      </c>
      <c r="BH389" s="152">
        <f>IF(N389="sníž. přenesená",J389,0)</f>
        <v>0</v>
      </c>
      <c r="BI389" s="152">
        <f>IF(N389="nulová",J389,0)</f>
        <v>0</v>
      </c>
      <c r="BJ389" s="17" t="s">
        <v>84</v>
      </c>
      <c r="BK389" s="152">
        <f>ROUND(I389*H389,2)</f>
        <v>0</v>
      </c>
      <c r="BL389" s="17" t="s">
        <v>152</v>
      </c>
      <c r="BM389" s="151" t="s">
        <v>490</v>
      </c>
    </row>
    <row r="390" spans="2:65" s="1" customFormat="1" ht="12">
      <c r="B390" s="32"/>
      <c r="D390" s="153" t="s">
        <v>155</v>
      </c>
      <c r="F390" s="154" t="s">
        <v>489</v>
      </c>
      <c r="I390" s="155"/>
      <c r="L390" s="32"/>
      <c r="M390" s="156"/>
      <c r="T390" s="56"/>
      <c r="AT390" s="17" t="s">
        <v>155</v>
      </c>
      <c r="AU390" s="17" t="s">
        <v>86</v>
      </c>
    </row>
    <row r="391" spans="2:65" s="12" customFormat="1" ht="12">
      <c r="B391" s="158"/>
      <c r="D391" s="153" t="s">
        <v>158</v>
      </c>
      <c r="F391" s="160" t="s">
        <v>491</v>
      </c>
      <c r="H391" s="161">
        <v>28</v>
      </c>
      <c r="I391" s="162"/>
      <c r="L391" s="158"/>
      <c r="M391" s="163"/>
      <c r="T391" s="164"/>
      <c r="AT391" s="159" t="s">
        <v>158</v>
      </c>
      <c r="AU391" s="159" t="s">
        <v>86</v>
      </c>
      <c r="AV391" s="12" t="s">
        <v>86</v>
      </c>
      <c r="AW391" s="12" t="s">
        <v>3</v>
      </c>
      <c r="AX391" s="12" t="s">
        <v>84</v>
      </c>
      <c r="AY391" s="159" t="s">
        <v>143</v>
      </c>
    </row>
    <row r="392" spans="2:65" s="1" customFormat="1" ht="24.25" customHeight="1">
      <c r="B392" s="137"/>
      <c r="C392" s="138" t="s">
        <v>492</v>
      </c>
      <c r="D392" s="138" t="s">
        <v>148</v>
      </c>
      <c r="E392" s="140" t="s">
        <v>493</v>
      </c>
      <c r="F392" s="141" t="s">
        <v>494</v>
      </c>
      <c r="G392" s="142" t="s">
        <v>190</v>
      </c>
      <c r="H392" s="143">
        <v>110.34099999999999</v>
      </c>
      <c r="I392" s="144"/>
      <c r="J392" s="145">
        <f>ROUND(I392*H392,2)</f>
        <v>0</v>
      </c>
      <c r="K392" s="146"/>
      <c r="L392" s="32"/>
      <c r="M392" s="147" t="s">
        <v>1</v>
      </c>
      <c r="N392" s="148" t="s">
        <v>42</v>
      </c>
      <c r="P392" s="149">
        <f>O392*H392</f>
        <v>0</v>
      </c>
      <c r="Q392" s="149">
        <v>4.2199999999999998E-3</v>
      </c>
      <c r="R392" s="149">
        <f>Q392*H392</f>
        <v>0.46563901999999996</v>
      </c>
      <c r="S392" s="149">
        <v>0</v>
      </c>
      <c r="T392" s="150">
        <f>S392*H392</f>
        <v>0</v>
      </c>
      <c r="AR392" s="151" t="s">
        <v>152</v>
      </c>
      <c r="AT392" s="151" t="s">
        <v>148</v>
      </c>
      <c r="AU392" s="151" t="s">
        <v>86</v>
      </c>
      <c r="AY392" s="17" t="s">
        <v>143</v>
      </c>
      <c r="BE392" s="152">
        <f>IF(N392="základní",J392,0)</f>
        <v>0</v>
      </c>
      <c r="BF392" s="152">
        <f>IF(N392="snížená",J392,0)</f>
        <v>0</v>
      </c>
      <c r="BG392" s="152">
        <f>IF(N392="zákl. přenesená",J392,0)</f>
        <v>0</v>
      </c>
      <c r="BH392" s="152">
        <f>IF(N392="sníž. přenesená",J392,0)</f>
        <v>0</v>
      </c>
      <c r="BI392" s="152">
        <f>IF(N392="nulová",J392,0)</f>
        <v>0</v>
      </c>
      <c r="BJ392" s="17" t="s">
        <v>84</v>
      </c>
      <c r="BK392" s="152">
        <f>ROUND(I392*H392,2)</f>
        <v>0</v>
      </c>
      <c r="BL392" s="17" t="s">
        <v>152</v>
      </c>
      <c r="BM392" s="151" t="s">
        <v>495</v>
      </c>
    </row>
    <row r="393" spans="2:65" s="1" customFormat="1" ht="24">
      <c r="B393" s="32"/>
      <c r="D393" s="153" t="s">
        <v>155</v>
      </c>
      <c r="F393" s="154" t="s">
        <v>496</v>
      </c>
      <c r="I393" s="155"/>
      <c r="L393" s="32"/>
      <c r="M393" s="156"/>
      <c r="T393" s="56"/>
      <c r="AT393" s="17" t="s">
        <v>155</v>
      </c>
      <c r="AU393" s="17" t="s">
        <v>86</v>
      </c>
    </row>
    <row r="394" spans="2:65" s="1" customFormat="1" ht="24">
      <c r="B394" s="32"/>
      <c r="D394" s="153" t="s">
        <v>156</v>
      </c>
      <c r="F394" s="157" t="s">
        <v>157</v>
      </c>
      <c r="I394" s="155"/>
      <c r="L394" s="32"/>
      <c r="M394" s="156"/>
      <c r="T394" s="56"/>
      <c r="AT394" s="17" t="s">
        <v>156</v>
      </c>
      <c r="AU394" s="17" t="s">
        <v>86</v>
      </c>
    </row>
    <row r="395" spans="2:65" s="12" customFormat="1" ht="12">
      <c r="B395" s="158"/>
      <c r="D395" s="153" t="s">
        <v>158</v>
      </c>
      <c r="F395" s="160" t="s">
        <v>497</v>
      </c>
      <c r="H395" s="161">
        <v>110.34099999999999</v>
      </c>
      <c r="I395" s="162"/>
      <c r="L395" s="158"/>
      <c r="M395" s="163"/>
      <c r="T395" s="164"/>
      <c r="AT395" s="159" t="s">
        <v>158</v>
      </c>
      <c r="AU395" s="159" t="s">
        <v>86</v>
      </c>
      <c r="AV395" s="12" t="s">
        <v>86</v>
      </c>
      <c r="AW395" s="12" t="s">
        <v>3</v>
      </c>
      <c r="AX395" s="12" t="s">
        <v>84</v>
      </c>
      <c r="AY395" s="159" t="s">
        <v>143</v>
      </c>
    </row>
    <row r="396" spans="2:65" s="1" customFormat="1" ht="14.5" customHeight="1">
      <c r="B396" s="137"/>
      <c r="C396" s="138" t="s">
        <v>498</v>
      </c>
      <c r="D396" s="138" t="s">
        <v>148</v>
      </c>
      <c r="E396" s="140" t="s">
        <v>499</v>
      </c>
      <c r="F396" s="141" t="s">
        <v>500</v>
      </c>
      <c r="G396" s="142" t="s">
        <v>190</v>
      </c>
      <c r="H396" s="143">
        <v>63.216999999999999</v>
      </c>
      <c r="I396" s="144"/>
      <c r="J396" s="145">
        <f>ROUND(I396*H396,2)</f>
        <v>0</v>
      </c>
      <c r="K396" s="146"/>
      <c r="L396" s="32"/>
      <c r="M396" s="147" t="s">
        <v>1</v>
      </c>
      <c r="N396" s="148" t="s">
        <v>42</v>
      </c>
      <c r="P396" s="149">
        <f>O396*H396</f>
        <v>0</v>
      </c>
      <c r="Q396" s="149">
        <v>2.8700000000000002E-3</v>
      </c>
      <c r="R396" s="149">
        <f>Q396*H396</f>
        <v>0.18143279000000001</v>
      </c>
      <c r="S396" s="149">
        <v>0</v>
      </c>
      <c r="T396" s="150">
        <f>S396*H396</f>
        <v>0</v>
      </c>
      <c r="AR396" s="151" t="s">
        <v>152</v>
      </c>
      <c r="AT396" s="151" t="s">
        <v>148</v>
      </c>
      <c r="AU396" s="151" t="s">
        <v>86</v>
      </c>
      <c r="AY396" s="17" t="s">
        <v>143</v>
      </c>
      <c r="BE396" s="152">
        <f>IF(N396="základní",J396,0)</f>
        <v>0</v>
      </c>
      <c r="BF396" s="152">
        <f>IF(N396="snížená",J396,0)</f>
        <v>0</v>
      </c>
      <c r="BG396" s="152">
        <f>IF(N396="zákl. přenesená",J396,0)</f>
        <v>0</v>
      </c>
      <c r="BH396" s="152">
        <f>IF(N396="sníž. přenesená",J396,0)</f>
        <v>0</v>
      </c>
      <c r="BI396" s="152">
        <f>IF(N396="nulová",J396,0)</f>
        <v>0</v>
      </c>
      <c r="BJ396" s="17" t="s">
        <v>84</v>
      </c>
      <c r="BK396" s="152">
        <f>ROUND(I396*H396,2)</f>
        <v>0</v>
      </c>
      <c r="BL396" s="17" t="s">
        <v>152</v>
      </c>
      <c r="BM396" s="151" t="s">
        <v>501</v>
      </c>
    </row>
    <row r="397" spans="2:65" s="1" customFormat="1" ht="12">
      <c r="B397" s="32"/>
      <c r="D397" s="153" t="s">
        <v>155</v>
      </c>
      <c r="F397" s="154" t="s">
        <v>502</v>
      </c>
      <c r="I397" s="155"/>
      <c r="L397" s="32"/>
      <c r="M397" s="156"/>
      <c r="T397" s="56"/>
      <c r="AT397" s="17" t="s">
        <v>155</v>
      </c>
      <c r="AU397" s="17" t="s">
        <v>86</v>
      </c>
    </row>
    <row r="398" spans="2:65" s="1" customFormat="1" ht="24">
      <c r="B398" s="32"/>
      <c r="D398" s="153" t="s">
        <v>156</v>
      </c>
      <c r="F398" s="157" t="s">
        <v>157</v>
      </c>
      <c r="I398" s="155"/>
      <c r="L398" s="32"/>
      <c r="M398" s="156"/>
      <c r="T398" s="56"/>
      <c r="AT398" s="17" t="s">
        <v>156</v>
      </c>
      <c r="AU398" s="17" t="s">
        <v>86</v>
      </c>
    </row>
    <row r="399" spans="2:65" s="12" customFormat="1" ht="12">
      <c r="B399" s="158"/>
      <c r="D399" s="153" t="s">
        <v>158</v>
      </c>
      <c r="F399" s="160" t="s">
        <v>377</v>
      </c>
      <c r="H399" s="161">
        <v>63.216999999999999</v>
      </c>
      <c r="I399" s="162"/>
      <c r="L399" s="158"/>
      <c r="M399" s="163"/>
      <c r="T399" s="164"/>
      <c r="AT399" s="159" t="s">
        <v>158</v>
      </c>
      <c r="AU399" s="159" t="s">
        <v>86</v>
      </c>
      <c r="AV399" s="12" t="s">
        <v>86</v>
      </c>
      <c r="AW399" s="12" t="s">
        <v>3</v>
      </c>
      <c r="AX399" s="12" t="s">
        <v>84</v>
      </c>
      <c r="AY399" s="159" t="s">
        <v>143</v>
      </c>
    </row>
    <row r="400" spans="2:65" s="1" customFormat="1" ht="14.5" customHeight="1">
      <c r="B400" s="137"/>
      <c r="C400" s="138" t="s">
        <v>503</v>
      </c>
      <c r="D400" s="138" t="s">
        <v>148</v>
      </c>
      <c r="E400" s="140" t="s">
        <v>504</v>
      </c>
      <c r="F400" s="141" t="s">
        <v>505</v>
      </c>
      <c r="G400" s="142" t="s">
        <v>190</v>
      </c>
      <c r="H400" s="143">
        <v>167.904</v>
      </c>
      <c r="I400" s="144"/>
      <c r="J400" s="145">
        <f>ROUND(I400*H400,2)</f>
        <v>0</v>
      </c>
      <c r="K400" s="146"/>
      <c r="L400" s="32"/>
      <c r="M400" s="147" t="s">
        <v>1</v>
      </c>
      <c r="N400" s="148" t="s">
        <v>42</v>
      </c>
      <c r="P400" s="149">
        <f>O400*H400</f>
        <v>0</v>
      </c>
      <c r="Q400" s="149">
        <v>1.8500000000000001E-3</v>
      </c>
      <c r="R400" s="149">
        <f>Q400*H400</f>
        <v>0.31062240000000002</v>
      </c>
      <c r="S400" s="149">
        <v>0</v>
      </c>
      <c r="T400" s="150">
        <f>S400*H400</f>
        <v>0</v>
      </c>
      <c r="AR400" s="151" t="s">
        <v>152</v>
      </c>
      <c r="AT400" s="151" t="s">
        <v>148</v>
      </c>
      <c r="AU400" s="151" t="s">
        <v>86</v>
      </c>
      <c r="AY400" s="17" t="s">
        <v>143</v>
      </c>
      <c r="BE400" s="152">
        <f>IF(N400="základní",J400,0)</f>
        <v>0</v>
      </c>
      <c r="BF400" s="152">
        <f>IF(N400="snížená",J400,0)</f>
        <v>0</v>
      </c>
      <c r="BG400" s="152">
        <f>IF(N400="zákl. přenesená",J400,0)</f>
        <v>0</v>
      </c>
      <c r="BH400" s="152">
        <f>IF(N400="sníž. přenesená",J400,0)</f>
        <v>0</v>
      </c>
      <c r="BI400" s="152">
        <f>IF(N400="nulová",J400,0)</f>
        <v>0</v>
      </c>
      <c r="BJ400" s="17" t="s">
        <v>84</v>
      </c>
      <c r="BK400" s="152">
        <f>ROUND(I400*H400,2)</f>
        <v>0</v>
      </c>
      <c r="BL400" s="17" t="s">
        <v>152</v>
      </c>
      <c r="BM400" s="151" t="s">
        <v>506</v>
      </c>
    </row>
    <row r="401" spans="2:65" s="1" customFormat="1" ht="24">
      <c r="B401" s="32"/>
      <c r="D401" s="153" t="s">
        <v>155</v>
      </c>
      <c r="F401" s="154" t="s">
        <v>507</v>
      </c>
      <c r="I401" s="155"/>
      <c r="L401" s="32"/>
      <c r="M401" s="156"/>
      <c r="T401" s="56"/>
      <c r="AT401" s="17" t="s">
        <v>155</v>
      </c>
      <c r="AU401" s="17" t="s">
        <v>86</v>
      </c>
    </row>
    <row r="402" spans="2:65" s="1" customFormat="1" ht="24">
      <c r="B402" s="32"/>
      <c r="D402" s="153" t="s">
        <v>156</v>
      </c>
      <c r="F402" s="157" t="s">
        <v>157</v>
      </c>
      <c r="I402" s="155"/>
      <c r="L402" s="32"/>
      <c r="M402" s="156"/>
      <c r="T402" s="56"/>
      <c r="AT402" s="17" t="s">
        <v>156</v>
      </c>
      <c r="AU402" s="17" t="s">
        <v>86</v>
      </c>
    </row>
    <row r="403" spans="2:65" s="12" customFormat="1" ht="12">
      <c r="B403" s="158"/>
      <c r="D403" s="153" t="s">
        <v>158</v>
      </c>
      <c r="F403" s="160" t="s">
        <v>385</v>
      </c>
      <c r="H403" s="161">
        <v>167.904</v>
      </c>
      <c r="I403" s="162"/>
      <c r="L403" s="158"/>
      <c r="M403" s="163"/>
      <c r="T403" s="164"/>
      <c r="AT403" s="159" t="s">
        <v>158</v>
      </c>
      <c r="AU403" s="159" t="s">
        <v>86</v>
      </c>
      <c r="AV403" s="12" t="s">
        <v>86</v>
      </c>
      <c r="AW403" s="12" t="s">
        <v>3</v>
      </c>
      <c r="AX403" s="12" t="s">
        <v>84</v>
      </c>
      <c r="AY403" s="159" t="s">
        <v>143</v>
      </c>
    </row>
    <row r="404" spans="2:65" s="1" customFormat="1" ht="14.5" customHeight="1">
      <c r="B404" s="137"/>
      <c r="C404" s="138" t="s">
        <v>508</v>
      </c>
      <c r="D404" s="139" t="s">
        <v>148</v>
      </c>
      <c r="E404" s="140" t="s">
        <v>509</v>
      </c>
      <c r="F404" s="141" t="s">
        <v>510</v>
      </c>
      <c r="G404" s="142" t="s">
        <v>273</v>
      </c>
      <c r="H404" s="143">
        <v>14</v>
      </c>
      <c r="I404" s="144"/>
      <c r="J404" s="145">
        <f>ROUND(I404*H404,2)</f>
        <v>0</v>
      </c>
      <c r="K404" s="146"/>
      <c r="L404" s="32"/>
      <c r="M404" s="147" t="s">
        <v>1</v>
      </c>
      <c r="N404" s="148" t="s">
        <v>42</v>
      </c>
      <c r="P404" s="149">
        <f>O404*H404</f>
        <v>0</v>
      </c>
      <c r="Q404" s="149">
        <v>3.6600000000000001E-3</v>
      </c>
      <c r="R404" s="149">
        <f>Q404*H404</f>
        <v>5.1240000000000001E-2</v>
      </c>
      <c r="S404" s="149">
        <v>0</v>
      </c>
      <c r="T404" s="150">
        <f>S404*H404</f>
        <v>0</v>
      </c>
      <c r="AR404" s="151" t="s">
        <v>152</v>
      </c>
      <c r="AT404" s="151" t="s">
        <v>148</v>
      </c>
      <c r="AU404" s="151" t="s">
        <v>86</v>
      </c>
      <c r="AY404" s="17" t="s">
        <v>143</v>
      </c>
      <c r="BE404" s="152">
        <f>IF(N404="základní",J404,0)</f>
        <v>0</v>
      </c>
      <c r="BF404" s="152">
        <f>IF(N404="snížená",J404,0)</f>
        <v>0</v>
      </c>
      <c r="BG404" s="152">
        <f>IF(N404="zákl. přenesená",J404,0)</f>
        <v>0</v>
      </c>
      <c r="BH404" s="152">
        <f>IF(N404="sníž. přenesená",J404,0)</f>
        <v>0</v>
      </c>
      <c r="BI404" s="152">
        <f>IF(N404="nulová",J404,0)</f>
        <v>0</v>
      </c>
      <c r="BJ404" s="17" t="s">
        <v>84</v>
      </c>
      <c r="BK404" s="152">
        <f>ROUND(I404*H404,2)</f>
        <v>0</v>
      </c>
      <c r="BL404" s="17" t="s">
        <v>152</v>
      </c>
      <c r="BM404" s="151" t="s">
        <v>511</v>
      </c>
    </row>
    <row r="405" spans="2:65" s="1" customFormat="1" ht="24">
      <c r="B405" s="32"/>
      <c r="D405" s="153" t="s">
        <v>155</v>
      </c>
      <c r="F405" s="154" t="s">
        <v>512</v>
      </c>
      <c r="I405" s="155"/>
      <c r="L405" s="32"/>
      <c r="M405" s="156"/>
      <c r="T405" s="56"/>
      <c r="AT405" s="17" t="s">
        <v>155</v>
      </c>
      <c r="AU405" s="17" t="s">
        <v>86</v>
      </c>
    </row>
    <row r="406" spans="2:65" s="14" customFormat="1" ht="12">
      <c r="B406" s="184"/>
      <c r="D406" s="153" t="s">
        <v>158</v>
      </c>
      <c r="E406" s="185" t="s">
        <v>1</v>
      </c>
      <c r="F406" s="186" t="s">
        <v>345</v>
      </c>
      <c r="H406" s="185" t="s">
        <v>1</v>
      </c>
      <c r="I406" s="187"/>
      <c r="L406" s="184"/>
      <c r="M406" s="188"/>
      <c r="T406" s="189"/>
      <c r="AT406" s="185" t="s">
        <v>158</v>
      </c>
      <c r="AU406" s="185" t="s">
        <v>86</v>
      </c>
      <c r="AV406" s="14" t="s">
        <v>84</v>
      </c>
      <c r="AW406" s="14" t="s">
        <v>33</v>
      </c>
      <c r="AX406" s="14" t="s">
        <v>77</v>
      </c>
      <c r="AY406" s="185" t="s">
        <v>143</v>
      </c>
    </row>
    <row r="407" spans="2:65" s="12" customFormat="1" ht="12">
      <c r="B407" s="158"/>
      <c r="D407" s="153" t="s">
        <v>158</v>
      </c>
      <c r="E407" s="159" t="s">
        <v>1</v>
      </c>
      <c r="F407" s="160" t="s">
        <v>513</v>
      </c>
      <c r="H407" s="161">
        <v>5</v>
      </c>
      <c r="I407" s="162"/>
      <c r="L407" s="158"/>
      <c r="M407" s="163"/>
      <c r="T407" s="164"/>
      <c r="AT407" s="159" t="s">
        <v>158</v>
      </c>
      <c r="AU407" s="159" t="s">
        <v>86</v>
      </c>
      <c r="AV407" s="12" t="s">
        <v>86</v>
      </c>
      <c r="AW407" s="12" t="s">
        <v>33</v>
      </c>
      <c r="AX407" s="12" t="s">
        <v>77</v>
      </c>
      <c r="AY407" s="159" t="s">
        <v>143</v>
      </c>
    </row>
    <row r="408" spans="2:65" s="15" customFormat="1" ht="12">
      <c r="B408" s="190"/>
      <c r="D408" s="153" t="s">
        <v>158</v>
      </c>
      <c r="E408" s="191" t="s">
        <v>1</v>
      </c>
      <c r="F408" s="192" t="s">
        <v>347</v>
      </c>
      <c r="H408" s="193">
        <v>5</v>
      </c>
      <c r="I408" s="194"/>
      <c r="L408" s="190"/>
      <c r="M408" s="195"/>
      <c r="T408" s="196"/>
      <c r="AT408" s="191" t="s">
        <v>158</v>
      </c>
      <c r="AU408" s="191" t="s">
        <v>86</v>
      </c>
      <c r="AV408" s="15" t="s">
        <v>153</v>
      </c>
      <c r="AW408" s="15" t="s">
        <v>33</v>
      </c>
      <c r="AX408" s="15" t="s">
        <v>77</v>
      </c>
      <c r="AY408" s="191" t="s">
        <v>143</v>
      </c>
    </row>
    <row r="409" spans="2:65" s="12" customFormat="1" ht="12">
      <c r="B409" s="158"/>
      <c r="D409" s="153" t="s">
        <v>158</v>
      </c>
      <c r="E409" s="159" t="s">
        <v>1</v>
      </c>
      <c r="F409" s="160" t="s">
        <v>514</v>
      </c>
      <c r="H409" s="161">
        <v>9</v>
      </c>
      <c r="I409" s="162"/>
      <c r="L409" s="158"/>
      <c r="M409" s="163"/>
      <c r="T409" s="164"/>
      <c r="AT409" s="159" t="s">
        <v>158</v>
      </c>
      <c r="AU409" s="159" t="s">
        <v>86</v>
      </c>
      <c r="AV409" s="12" t="s">
        <v>86</v>
      </c>
      <c r="AW409" s="12" t="s">
        <v>33</v>
      </c>
      <c r="AX409" s="12" t="s">
        <v>77</v>
      </c>
      <c r="AY409" s="159" t="s">
        <v>143</v>
      </c>
    </row>
    <row r="410" spans="2:65" s="15" customFormat="1" ht="12">
      <c r="B410" s="190"/>
      <c r="D410" s="153" t="s">
        <v>158</v>
      </c>
      <c r="E410" s="191" t="s">
        <v>1</v>
      </c>
      <c r="F410" s="192" t="s">
        <v>347</v>
      </c>
      <c r="H410" s="193">
        <v>9</v>
      </c>
      <c r="I410" s="194"/>
      <c r="L410" s="190"/>
      <c r="M410" s="195"/>
      <c r="T410" s="196"/>
      <c r="AT410" s="191" t="s">
        <v>158</v>
      </c>
      <c r="AU410" s="191" t="s">
        <v>86</v>
      </c>
      <c r="AV410" s="15" t="s">
        <v>153</v>
      </c>
      <c r="AW410" s="15" t="s">
        <v>33</v>
      </c>
      <c r="AX410" s="15" t="s">
        <v>77</v>
      </c>
      <c r="AY410" s="191" t="s">
        <v>143</v>
      </c>
    </row>
    <row r="411" spans="2:65" s="13" customFormat="1" ht="12">
      <c r="B411" s="165"/>
      <c r="D411" s="153" t="s">
        <v>158</v>
      </c>
      <c r="E411" s="166" t="s">
        <v>1</v>
      </c>
      <c r="F411" s="167" t="s">
        <v>160</v>
      </c>
      <c r="H411" s="168">
        <v>14</v>
      </c>
      <c r="I411" s="169"/>
      <c r="L411" s="165"/>
      <c r="M411" s="170"/>
      <c r="T411" s="171"/>
      <c r="AT411" s="166" t="s">
        <v>158</v>
      </c>
      <c r="AU411" s="166" t="s">
        <v>86</v>
      </c>
      <c r="AV411" s="13" t="s">
        <v>161</v>
      </c>
      <c r="AW411" s="13" t="s">
        <v>33</v>
      </c>
      <c r="AX411" s="13" t="s">
        <v>84</v>
      </c>
      <c r="AY411" s="166" t="s">
        <v>143</v>
      </c>
    </row>
    <row r="412" spans="2:65" s="1" customFormat="1" ht="14.5" customHeight="1">
      <c r="B412" s="137"/>
      <c r="C412" s="138" t="s">
        <v>515</v>
      </c>
      <c r="D412" s="138" t="s">
        <v>148</v>
      </c>
      <c r="E412" s="140" t="s">
        <v>516</v>
      </c>
      <c r="F412" s="141" t="s">
        <v>517</v>
      </c>
      <c r="G412" s="142" t="s">
        <v>190</v>
      </c>
      <c r="H412" s="143">
        <v>17.006</v>
      </c>
      <c r="I412" s="144"/>
      <c r="J412" s="145">
        <f>ROUND(I412*H412,2)</f>
        <v>0</v>
      </c>
      <c r="K412" s="146"/>
      <c r="L412" s="32"/>
      <c r="M412" s="147" t="s">
        <v>1</v>
      </c>
      <c r="N412" s="148" t="s">
        <v>42</v>
      </c>
      <c r="P412" s="149">
        <f>O412*H412</f>
        <v>0</v>
      </c>
      <c r="Q412" s="149">
        <v>2.8900000000000002E-3</v>
      </c>
      <c r="R412" s="149">
        <f>Q412*H412</f>
        <v>4.9147340000000005E-2</v>
      </c>
      <c r="S412" s="149">
        <v>0</v>
      </c>
      <c r="T412" s="150">
        <f>S412*H412</f>
        <v>0</v>
      </c>
      <c r="AR412" s="151" t="s">
        <v>152</v>
      </c>
      <c r="AT412" s="151" t="s">
        <v>148</v>
      </c>
      <c r="AU412" s="151" t="s">
        <v>86</v>
      </c>
      <c r="AY412" s="17" t="s">
        <v>143</v>
      </c>
      <c r="BE412" s="152">
        <f>IF(N412="základní",J412,0)</f>
        <v>0</v>
      </c>
      <c r="BF412" s="152">
        <f>IF(N412="snížená",J412,0)</f>
        <v>0</v>
      </c>
      <c r="BG412" s="152">
        <f>IF(N412="zákl. přenesená",J412,0)</f>
        <v>0</v>
      </c>
      <c r="BH412" s="152">
        <f>IF(N412="sníž. přenesená",J412,0)</f>
        <v>0</v>
      </c>
      <c r="BI412" s="152">
        <f>IF(N412="nulová",J412,0)</f>
        <v>0</v>
      </c>
      <c r="BJ412" s="17" t="s">
        <v>84</v>
      </c>
      <c r="BK412" s="152">
        <f>ROUND(I412*H412,2)</f>
        <v>0</v>
      </c>
      <c r="BL412" s="17" t="s">
        <v>152</v>
      </c>
      <c r="BM412" s="151" t="s">
        <v>518</v>
      </c>
    </row>
    <row r="413" spans="2:65" s="1" customFormat="1" ht="24">
      <c r="B413" s="32"/>
      <c r="D413" s="153" t="s">
        <v>155</v>
      </c>
      <c r="F413" s="154" t="s">
        <v>519</v>
      </c>
      <c r="I413" s="155"/>
      <c r="L413" s="32"/>
      <c r="M413" s="156"/>
      <c r="T413" s="56"/>
      <c r="AT413" s="17" t="s">
        <v>155</v>
      </c>
      <c r="AU413" s="17" t="s">
        <v>86</v>
      </c>
    </row>
    <row r="414" spans="2:65" s="1" customFormat="1" ht="24">
      <c r="B414" s="32"/>
      <c r="D414" s="153" t="s">
        <v>156</v>
      </c>
      <c r="F414" s="157" t="s">
        <v>157</v>
      </c>
      <c r="I414" s="155"/>
      <c r="L414" s="32"/>
      <c r="M414" s="156"/>
      <c r="T414" s="56"/>
      <c r="AT414" s="17" t="s">
        <v>156</v>
      </c>
      <c r="AU414" s="17" t="s">
        <v>86</v>
      </c>
    </row>
    <row r="415" spans="2:65" s="12" customFormat="1" ht="12">
      <c r="B415" s="158"/>
      <c r="D415" s="153" t="s">
        <v>158</v>
      </c>
      <c r="F415" s="160" t="s">
        <v>399</v>
      </c>
      <c r="H415" s="161">
        <v>17.006</v>
      </c>
      <c r="I415" s="162"/>
      <c r="L415" s="158"/>
      <c r="M415" s="163"/>
      <c r="T415" s="164"/>
      <c r="AT415" s="159" t="s">
        <v>158</v>
      </c>
      <c r="AU415" s="159" t="s">
        <v>86</v>
      </c>
      <c r="AV415" s="12" t="s">
        <v>86</v>
      </c>
      <c r="AW415" s="12" t="s">
        <v>3</v>
      </c>
      <c r="AX415" s="12" t="s">
        <v>84</v>
      </c>
      <c r="AY415" s="159" t="s">
        <v>143</v>
      </c>
    </row>
    <row r="416" spans="2:65" s="1" customFormat="1" ht="14.5" customHeight="1">
      <c r="B416" s="137"/>
      <c r="C416" s="138" t="s">
        <v>520</v>
      </c>
      <c r="D416" s="138" t="s">
        <v>148</v>
      </c>
      <c r="E416" s="140" t="s">
        <v>521</v>
      </c>
      <c r="F416" s="141" t="s">
        <v>522</v>
      </c>
      <c r="G416" s="142" t="s">
        <v>190</v>
      </c>
      <c r="H416" s="143">
        <v>17.006</v>
      </c>
      <c r="I416" s="144"/>
      <c r="J416" s="145">
        <f>ROUND(I416*H416,2)</f>
        <v>0</v>
      </c>
      <c r="K416" s="146"/>
      <c r="L416" s="32"/>
      <c r="M416" s="147" t="s">
        <v>1</v>
      </c>
      <c r="N416" s="148" t="s">
        <v>42</v>
      </c>
      <c r="P416" s="149">
        <f>O416*H416</f>
        <v>0</v>
      </c>
      <c r="Q416" s="149">
        <v>-3.0000000000000001E-5</v>
      </c>
      <c r="R416" s="149">
        <f>Q416*H416</f>
        <v>-5.1018000000000005E-4</v>
      </c>
      <c r="S416" s="149">
        <v>0</v>
      </c>
      <c r="T416" s="150">
        <f>S416*H416</f>
        <v>0</v>
      </c>
      <c r="AR416" s="151" t="s">
        <v>152</v>
      </c>
      <c r="AT416" s="151" t="s">
        <v>148</v>
      </c>
      <c r="AU416" s="151" t="s">
        <v>86</v>
      </c>
      <c r="AY416" s="17" t="s">
        <v>143</v>
      </c>
      <c r="BE416" s="152">
        <f>IF(N416="základní",J416,0)</f>
        <v>0</v>
      </c>
      <c r="BF416" s="152">
        <f>IF(N416="snížená",J416,0)</f>
        <v>0</v>
      </c>
      <c r="BG416" s="152">
        <f>IF(N416="zákl. přenesená",J416,0)</f>
        <v>0</v>
      </c>
      <c r="BH416" s="152">
        <f>IF(N416="sníž. přenesená",J416,0)</f>
        <v>0</v>
      </c>
      <c r="BI416" s="152">
        <f>IF(N416="nulová",J416,0)</f>
        <v>0</v>
      </c>
      <c r="BJ416" s="17" t="s">
        <v>84</v>
      </c>
      <c r="BK416" s="152">
        <f>ROUND(I416*H416,2)</f>
        <v>0</v>
      </c>
      <c r="BL416" s="17" t="s">
        <v>152</v>
      </c>
      <c r="BM416" s="151" t="s">
        <v>523</v>
      </c>
    </row>
    <row r="417" spans="2:65" s="1" customFormat="1" ht="24">
      <c r="B417" s="32"/>
      <c r="D417" s="153" t="s">
        <v>155</v>
      </c>
      <c r="F417" s="154" t="s">
        <v>524</v>
      </c>
      <c r="I417" s="155"/>
      <c r="L417" s="32"/>
      <c r="M417" s="156"/>
      <c r="T417" s="56"/>
      <c r="AT417" s="17" t="s">
        <v>155</v>
      </c>
      <c r="AU417" s="17" t="s">
        <v>86</v>
      </c>
    </row>
    <row r="418" spans="2:65" s="1" customFormat="1" ht="24">
      <c r="B418" s="32"/>
      <c r="D418" s="153" t="s">
        <v>156</v>
      </c>
      <c r="F418" s="157" t="s">
        <v>157</v>
      </c>
      <c r="I418" s="155"/>
      <c r="L418" s="32"/>
      <c r="M418" s="156"/>
      <c r="T418" s="56"/>
      <c r="AT418" s="17" t="s">
        <v>156</v>
      </c>
      <c r="AU418" s="17" t="s">
        <v>86</v>
      </c>
    </row>
    <row r="419" spans="2:65" s="12" customFormat="1" ht="12">
      <c r="B419" s="158"/>
      <c r="D419" s="153" t="s">
        <v>158</v>
      </c>
      <c r="F419" s="160" t="s">
        <v>399</v>
      </c>
      <c r="H419" s="161">
        <v>17.006</v>
      </c>
      <c r="I419" s="162"/>
      <c r="L419" s="158"/>
      <c r="M419" s="163"/>
      <c r="T419" s="164"/>
      <c r="AT419" s="159" t="s">
        <v>158</v>
      </c>
      <c r="AU419" s="159" t="s">
        <v>86</v>
      </c>
      <c r="AV419" s="12" t="s">
        <v>86</v>
      </c>
      <c r="AW419" s="12" t="s">
        <v>3</v>
      </c>
      <c r="AX419" s="12" t="s">
        <v>84</v>
      </c>
      <c r="AY419" s="159" t="s">
        <v>143</v>
      </c>
    </row>
    <row r="420" spans="2:65" s="1" customFormat="1" ht="14.5" customHeight="1">
      <c r="B420" s="137"/>
      <c r="C420" s="138" t="s">
        <v>525</v>
      </c>
      <c r="D420" s="138" t="s">
        <v>148</v>
      </c>
      <c r="E420" s="140" t="s">
        <v>526</v>
      </c>
      <c r="F420" s="141" t="s">
        <v>527</v>
      </c>
      <c r="G420" s="142" t="s">
        <v>151</v>
      </c>
      <c r="H420" s="143">
        <v>19.866</v>
      </c>
      <c r="I420" s="144"/>
      <c r="J420" s="145">
        <f>ROUND(I420*H420,2)</f>
        <v>0</v>
      </c>
      <c r="K420" s="146"/>
      <c r="L420" s="32"/>
      <c r="M420" s="147" t="s">
        <v>1</v>
      </c>
      <c r="N420" s="148" t="s">
        <v>42</v>
      </c>
      <c r="P420" s="149">
        <f>O420*H420</f>
        <v>0</v>
      </c>
      <c r="Q420" s="149">
        <v>1.0789999999999998E-2</v>
      </c>
      <c r="R420" s="149">
        <f>Q420*H420</f>
        <v>0.21435413999999994</v>
      </c>
      <c r="S420" s="149">
        <v>0</v>
      </c>
      <c r="T420" s="150">
        <f>S420*H420</f>
        <v>0</v>
      </c>
      <c r="AR420" s="151" t="s">
        <v>152</v>
      </c>
      <c r="AT420" s="151" t="s">
        <v>148</v>
      </c>
      <c r="AU420" s="151" t="s">
        <v>86</v>
      </c>
      <c r="AY420" s="17" t="s">
        <v>143</v>
      </c>
      <c r="BE420" s="152">
        <f>IF(N420="základní",J420,0)</f>
        <v>0</v>
      </c>
      <c r="BF420" s="152">
        <f>IF(N420="snížená",J420,0)</f>
        <v>0</v>
      </c>
      <c r="BG420" s="152">
        <f>IF(N420="zákl. přenesená",J420,0)</f>
        <v>0</v>
      </c>
      <c r="BH420" s="152">
        <f>IF(N420="sníž. přenesená",J420,0)</f>
        <v>0</v>
      </c>
      <c r="BI420" s="152">
        <f>IF(N420="nulová",J420,0)</f>
        <v>0</v>
      </c>
      <c r="BJ420" s="17" t="s">
        <v>84</v>
      </c>
      <c r="BK420" s="152">
        <f>ROUND(I420*H420,2)</f>
        <v>0</v>
      </c>
      <c r="BL420" s="17" t="s">
        <v>152</v>
      </c>
      <c r="BM420" s="151" t="s">
        <v>528</v>
      </c>
    </row>
    <row r="421" spans="2:65" s="1" customFormat="1" ht="24">
      <c r="B421" s="32"/>
      <c r="D421" s="153" t="s">
        <v>155</v>
      </c>
      <c r="F421" s="154" t="s">
        <v>529</v>
      </c>
      <c r="I421" s="155"/>
      <c r="L421" s="32"/>
      <c r="M421" s="156"/>
      <c r="T421" s="56"/>
      <c r="AT421" s="17" t="s">
        <v>155</v>
      </c>
      <c r="AU421" s="17" t="s">
        <v>86</v>
      </c>
    </row>
    <row r="422" spans="2:65" s="1" customFormat="1" ht="24">
      <c r="B422" s="32"/>
      <c r="D422" s="153" t="s">
        <v>156</v>
      </c>
      <c r="F422" s="157" t="s">
        <v>157</v>
      </c>
      <c r="I422" s="155"/>
      <c r="L422" s="32"/>
      <c r="M422" s="156"/>
      <c r="T422" s="56"/>
      <c r="AT422" s="17" t="s">
        <v>156</v>
      </c>
      <c r="AU422" s="17" t="s">
        <v>86</v>
      </c>
    </row>
    <row r="423" spans="2:65" s="14" customFormat="1" ht="12">
      <c r="B423" s="184"/>
      <c r="D423" s="153" t="s">
        <v>158</v>
      </c>
      <c r="E423" s="185" t="s">
        <v>1</v>
      </c>
      <c r="F423" s="186" t="s">
        <v>530</v>
      </c>
      <c r="H423" s="185" t="s">
        <v>1</v>
      </c>
      <c r="I423" s="187"/>
      <c r="L423" s="184"/>
      <c r="M423" s="188"/>
      <c r="T423" s="189"/>
      <c r="AT423" s="185" t="s">
        <v>158</v>
      </c>
      <c r="AU423" s="185" t="s">
        <v>86</v>
      </c>
      <c r="AV423" s="14" t="s">
        <v>84</v>
      </c>
      <c r="AW423" s="14" t="s">
        <v>33</v>
      </c>
      <c r="AX423" s="14" t="s">
        <v>77</v>
      </c>
      <c r="AY423" s="185" t="s">
        <v>143</v>
      </c>
    </row>
    <row r="424" spans="2:65" s="12" customFormat="1" ht="12">
      <c r="B424" s="158"/>
      <c r="D424" s="153" t="s">
        <v>158</v>
      </c>
      <c r="E424" s="159" t="s">
        <v>1</v>
      </c>
      <c r="F424" s="160" t="s">
        <v>405</v>
      </c>
      <c r="H424" s="161">
        <v>4.7</v>
      </c>
      <c r="I424" s="162"/>
      <c r="L424" s="158"/>
      <c r="M424" s="163"/>
      <c r="T424" s="164"/>
      <c r="AT424" s="159" t="s">
        <v>158</v>
      </c>
      <c r="AU424" s="159" t="s">
        <v>86</v>
      </c>
      <c r="AV424" s="12" t="s">
        <v>86</v>
      </c>
      <c r="AW424" s="12" t="s">
        <v>33</v>
      </c>
      <c r="AX424" s="12" t="s">
        <v>77</v>
      </c>
      <c r="AY424" s="159" t="s">
        <v>143</v>
      </c>
    </row>
    <row r="425" spans="2:65" s="12" customFormat="1" ht="12">
      <c r="B425" s="158"/>
      <c r="D425" s="153" t="s">
        <v>158</v>
      </c>
      <c r="E425" s="159" t="s">
        <v>1</v>
      </c>
      <c r="F425" s="160" t="s">
        <v>406</v>
      </c>
      <c r="H425" s="161">
        <v>1.5</v>
      </c>
      <c r="I425" s="162"/>
      <c r="L425" s="158"/>
      <c r="M425" s="163"/>
      <c r="T425" s="164"/>
      <c r="AT425" s="159" t="s">
        <v>158</v>
      </c>
      <c r="AU425" s="159" t="s">
        <v>86</v>
      </c>
      <c r="AV425" s="12" t="s">
        <v>86</v>
      </c>
      <c r="AW425" s="12" t="s">
        <v>33</v>
      </c>
      <c r="AX425" s="12" t="s">
        <v>77</v>
      </c>
      <c r="AY425" s="159" t="s">
        <v>143</v>
      </c>
    </row>
    <row r="426" spans="2:65" s="12" customFormat="1" ht="12">
      <c r="B426" s="158"/>
      <c r="D426" s="153" t="s">
        <v>158</v>
      </c>
      <c r="E426" s="159" t="s">
        <v>1</v>
      </c>
      <c r="F426" s="160" t="s">
        <v>407</v>
      </c>
      <c r="H426" s="161">
        <v>2.82</v>
      </c>
      <c r="I426" s="162"/>
      <c r="L426" s="158"/>
      <c r="M426" s="163"/>
      <c r="T426" s="164"/>
      <c r="AT426" s="159" t="s">
        <v>158</v>
      </c>
      <c r="AU426" s="159" t="s">
        <v>86</v>
      </c>
      <c r="AV426" s="12" t="s">
        <v>86</v>
      </c>
      <c r="AW426" s="12" t="s">
        <v>33</v>
      </c>
      <c r="AX426" s="12" t="s">
        <v>77</v>
      </c>
      <c r="AY426" s="159" t="s">
        <v>143</v>
      </c>
    </row>
    <row r="427" spans="2:65" s="15" customFormat="1" ht="12">
      <c r="B427" s="190"/>
      <c r="D427" s="153" t="s">
        <v>158</v>
      </c>
      <c r="E427" s="191" t="s">
        <v>1</v>
      </c>
      <c r="F427" s="192" t="s">
        <v>347</v>
      </c>
      <c r="H427" s="193">
        <v>9.02</v>
      </c>
      <c r="I427" s="194"/>
      <c r="L427" s="190"/>
      <c r="M427" s="195"/>
      <c r="T427" s="196"/>
      <c r="AT427" s="191" t="s">
        <v>158</v>
      </c>
      <c r="AU427" s="191" t="s">
        <v>86</v>
      </c>
      <c r="AV427" s="15" t="s">
        <v>153</v>
      </c>
      <c r="AW427" s="15" t="s">
        <v>33</v>
      </c>
      <c r="AX427" s="15" t="s">
        <v>77</v>
      </c>
      <c r="AY427" s="191" t="s">
        <v>143</v>
      </c>
    </row>
    <row r="428" spans="2:65" s="14" customFormat="1" ht="12">
      <c r="B428" s="184"/>
      <c r="D428" s="153" t="s">
        <v>158</v>
      </c>
      <c r="E428" s="185" t="s">
        <v>1</v>
      </c>
      <c r="F428" s="186" t="s">
        <v>437</v>
      </c>
      <c r="H428" s="185" t="s">
        <v>1</v>
      </c>
      <c r="I428" s="187"/>
      <c r="L428" s="184"/>
      <c r="M428" s="188"/>
      <c r="T428" s="189"/>
      <c r="AT428" s="185" t="s">
        <v>158</v>
      </c>
      <c r="AU428" s="185" t="s">
        <v>86</v>
      </c>
      <c r="AV428" s="14" t="s">
        <v>84</v>
      </c>
      <c r="AW428" s="14" t="s">
        <v>33</v>
      </c>
      <c r="AX428" s="14" t="s">
        <v>77</v>
      </c>
      <c r="AY428" s="185" t="s">
        <v>143</v>
      </c>
    </row>
    <row r="429" spans="2:65" s="12" customFormat="1" ht="12">
      <c r="B429" s="158"/>
      <c r="D429" s="153" t="s">
        <v>158</v>
      </c>
      <c r="E429" s="159" t="s">
        <v>1</v>
      </c>
      <c r="F429" s="160" t="s">
        <v>531</v>
      </c>
      <c r="H429" s="161">
        <v>5.4</v>
      </c>
      <c r="I429" s="162"/>
      <c r="L429" s="158"/>
      <c r="M429" s="163"/>
      <c r="T429" s="164"/>
      <c r="AT429" s="159" t="s">
        <v>158</v>
      </c>
      <c r="AU429" s="159" t="s">
        <v>86</v>
      </c>
      <c r="AV429" s="12" t="s">
        <v>86</v>
      </c>
      <c r="AW429" s="12" t="s">
        <v>33</v>
      </c>
      <c r="AX429" s="12" t="s">
        <v>77</v>
      </c>
      <c r="AY429" s="159" t="s">
        <v>143</v>
      </c>
    </row>
    <row r="430" spans="2:65" s="12" customFormat="1" ht="12">
      <c r="B430" s="158"/>
      <c r="D430" s="153" t="s">
        <v>158</v>
      </c>
      <c r="E430" s="159" t="s">
        <v>1</v>
      </c>
      <c r="F430" s="160" t="s">
        <v>532</v>
      </c>
      <c r="H430" s="161">
        <v>3.64</v>
      </c>
      <c r="I430" s="162"/>
      <c r="L430" s="158"/>
      <c r="M430" s="163"/>
      <c r="T430" s="164"/>
      <c r="AT430" s="159" t="s">
        <v>158</v>
      </c>
      <c r="AU430" s="159" t="s">
        <v>86</v>
      </c>
      <c r="AV430" s="12" t="s">
        <v>86</v>
      </c>
      <c r="AW430" s="12" t="s">
        <v>33</v>
      </c>
      <c r="AX430" s="12" t="s">
        <v>77</v>
      </c>
      <c r="AY430" s="159" t="s">
        <v>143</v>
      </c>
    </row>
    <row r="431" spans="2:65" s="15" customFormat="1" ht="12">
      <c r="B431" s="190"/>
      <c r="D431" s="153" t="s">
        <v>158</v>
      </c>
      <c r="E431" s="191" t="s">
        <v>1</v>
      </c>
      <c r="F431" s="192" t="s">
        <v>347</v>
      </c>
      <c r="H431" s="193">
        <v>9.0399999999999991</v>
      </c>
      <c r="I431" s="194"/>
      <c r="L431" s="190"/>
      <c r="M431" s="195"/>
      <c r="T431" s="196"/>
      <c r="AT431" s="191" t="s">
        <v>158</v>
      </c>
      <c r="AU431" s="191" t="s">
        <v>86</v>
      </c>
      <c r="AV431" s="15" t="s">
        <v>153</v>
      </c>
      <c r="AW431" s="15" t="s">
        <v>33</v>
      </c>
      <c r="AX431" s="15" t="s">
        <v>77</v>
      </c>
      <c r="AY431" s="191" t="s">
        <v>143</v>
      </c>
    </row>
    <row r="432" spans="2:65" s="13" customFormat="1" ht="12">
      <c r="B432" s="165"/>
      <c r="D432" s="153" t="s">
        <v>158</v>
      </c>
      <c r="E432" s="166" t="s">
        <v>1</v>
      </c>
      <c r="F432" s="167" t="s">
        <v>160</v>
      </c>
      <c r="H432" s="168">
        <v>18.059999999999999</v>
      </c>
      <c r="I432" s="169"/>
      <c r="L432" s="165"/>
      <c r="M432" s="170"/>
      <c r="T432" s="171"/>
      <c r="AT432" s="166" t="s">
        <v>158</v>
      </c>
      <c r="AU432" s="166" t="s">
        <v>86</v>
      </c>
      <c r="AV432" s="13" t="s">
        <v>161</v>
      </c>
      <c r="AW432" s="13" t="s">
        <v>33</v>
      </c>
      <c r="AX432" s="13" t="s">
        <v>84</v>
      </c>
      <c r="AY432" s="166" t="s">
        <v>143</v>
      </c>
    </row>
    <row r="433" spans="2:65" s="12" customFormat="1" ht="12">
      <c r="B433" s="158"/>
      <c r="D433" s="153" t="s">
        <v>158</v>
      </c>
      <c r="F433" s="160" t="s">
        <v>533</v>
      </c>
      <c r="H433" s="161">
        <v>19.866</v>
      </c>
      <c r="I433" s="162"/>
      <c r="L433" s="158"/>
      <c r="M433" s="163"/>
      <c r="T433" s="164"/>
      <c r="AT433" s="159" t="s">
        <v>158</v>
      </c>
      <c r="AU433" s="159" t="s">
        <v>86</v>
      </c>
      <c r="AV433" s="12" t="s">
        <v>86</v>
      </c>
      <c r="AW433" s="12" t="s">
        <v>3</v>
      </c>
      <c r="AX433" s="12" t="s">
        <v>84</v>
      </c>
      <c r="AY433" s="159" t="s">
        <v>143</v>
      </c>
    </row>
    <row r="434" spans="2:65" s="1" customFormat="1" ht="14.5" customHeight="1">
      <c r="B434" s="137"/>
      <c r="C434" s="138" t="s">
        <v>534</v>
      </c>
      <c r="D434" s="138" t="s">
        <v>148</v>
      </c>
      <c r="E434" s="140" t="s">
        <v>535</v>
      </c>
      <c r="F434" s="141" t="s">
        <v>536</v>
      </c>
      <c r="G434" s="142" t="s">
        <v>273</v>
      </c>
      <c r="H434" s="143">
        <v>1</v>
      </c>
      <c r="I434" s="144"/>
      <c r="J434" s="145">
        <f>ROUND(I434*H434,2)</f>
        <v>0</v>
      </c>
      <c r="K434" s="146"/>
      <c r="L434" s="32"/>
      <c r="M434" s="147" t="s">
        <v>1</v>
      </c>
      <c r="N434" s="148" t="s">
        <v>42</v>
      </c>
      <c r="P434" s="149">
        <f>O434*H434</f>
        <v>0</v>
      </c>
      <c r="Q434" s="149">
        <v>2.7000000000000001E-3</v>
      </c>
      <c r="R434" s="149">
        <f>Q434*H434</f>
        <v>2.7000000000000001E-3</v>
      </c>
      <c r="S434" s="149">
        <v>0</v>
      </c>
      <c r="T434" s="150">
        <f>S434*H434</f>
        <v>0</v>
      </c>
      <c r="AR434" s="151" t="s">
        <v>152</v>
      </c>
      <c r="AT434" s="151" t="s">
        <v>148</v>
      </c>
      <c r="AU434" s="151" t="s">
        <v>86</v>
      </c>
      <c r="AY434" s="17" t="s">
        <v>143</v>
      </c>
      <c r="BE434" s="152">
        <f>IF(N434="základní",J434,0)</f>
        <v>0</v>
      </c>
      <c r="BF434" s="152">
        <f>IF(N434="snížená",J434,0)</f>
        <v>0</v>
      </c>
      <c r="BG434" s="152">
        <f>IF(N434="zákl. přenesená",J434,0)</f>
        <v>0</v>
      </c>
      <c r="BH434" s="152">
        <f>IF(N434="sníž. přenesená",J434,0)</f>
        <v>0</v>
      </c>
      <c r="BI434" s="152">
        <f>IF(N434="nulová",J434,0)</f>
        <v>0</v>
      </c>
      <c r="BJ434" s="17" t="s">
        <v>84</v>
      </c>
      <c r="BK434" s="152">
        <f>ROUND(I434*H434,2)</f>
        <v>0</v>
      </c>
      <c r="BL434" s="17" t="s">
        <v>152</v>
      </c>
      <c r="BM434" s="151" t="s">
        <v>537</v>
      </c>
    </row>
    <row r="435" spans="2:65" s="1" customFormat="1" ht="24">
      <c r="B435" s="32"/>
      <c r="D435" s="153" t="s">
        <v>155</v>
      </c>
      <c r="F435" s="154" t="s">
        <v>538</v>
      </c>
      <c r="I435" s="155"/>
      <c r="L435" s="32"/>
      <c r="M435" s="156"/>
      <c r="T435" s="56"/>
      <c r="AT435" s="17" t="s">
        <v>155</v>
      </c>
      <c r="AU435" s="17" t="s">
        <v>86</v>
      </c>
    </row>
    <row r="436" spans="2:65" s="12" customFormat="1" ht="12">
      <c r="B436" s="158"/>
      <c r="D436" s="153" t="s">
        <v>158</v>
      </c>
      <c r="E436" s="159" t="s">
        <v>1</v>
      </c>
      <c r="F436" s="160" t="s">
        <v>539</v>
      </c>
      <c r="H436" s="161">
        <v>0</v>
      </c>
      <c r="I436" s="162"/>
      <c r="L436" s="158"/>
      <c r="M436" s="163"/>
      <c r="T436" s="164"/>
      <c r="AT436" s="159" t="s">
        <v>158</v>
      </c>
      <c r="AU436" s="159" t="s">
        <v>86</v>
      </c>
      <c r="AV436" s="12" t="s">
        <v>86</v>
      </c>
      <c r="AW436" s="12" t="s">
        <v>33</v>
      </c>
      <c r="AX436" s="12" t="s">
        <v>77</v>
      </c>
      <c r="AY436" s="159" t="s">
        <v>143</v>
      </c>
    </row>
    <row r="437" spans="2:65" s="15" customFormat="1" ht="12">
      <c r="B437" s="190"/>
      <c r="D437" s="153" t="s">
        <v>158</v>
      </c>
      <c r="E437" s="191" t="s">
        <v>1</v>
      </c>
      <c r="F437" s="192" t="s">
        <v>347</v>
      </c>
      <c r="H437" s="193">
        <v>0</v>
      </c>
      <c r="I437" s="194"/>
      <c r="L437" s="190"/>
      <c r="M437" s="195"/>
      <c r="T437" s="196"/>
      <c r="AT437" s="191" t="s">
        <v>158</v>
      </c>
      <c r="AU437" s="191" t="s">
        <v>86</v>
      </c>
      <c r="AV437" s="15" t="s">
        <v>153</v>
      </c>
      <c r="AW437" s="15" t="s">
        <v>33</v>
      </c>
      <c r="AX437" s="15" t="s">
        <v>77</v>
      </c>
      <c r="AY437" s="191" t="s">
        <v>143</v>
      </c>
    </row>
    <row r="438" spans="2:65" s="12" customFormat="1" ht="12">
      <c r="B438" s="158"/>
      <c r="D438" s="153" t="s">
        <v>158</v>
      </c>
      <c r="E438" s="159" t="s">
        <v>1</v>
      </c>
      <c r="F438" s="160" t="s">
        <v>416</v>
      </c>
      <c r="H438" s="161">
        <v>1</v>
      </c>
      <c r="I438" s="162"/>
      <c r="L438" s="158"/>
      <c r="M438" s="163"/>
      <c r="T438" s="164"/>
      <c r="AT438" s="159" t="s">
        <v>158</v>
      </c>
      <c r="AU438" s="159" t="s">
        <v>86</v>
      </c>
      <c r="AV438" s="12" t="s">
        <v>86</v>
      </c>
      <c r="AW438" s="12" t="s">
        <v>33</v>
      </c>
      <c r="AX438" s="12" t="s">
        <v>77</v>
      </c>
      <c r="AY438" s="159" t="s">
        <v>143</v>
      </c>
    </row>
    <row r="439" spans="2:65" s="15" customFormat="1" ht="12">
      <c r="B439" s="190"/>
      <c r="D439" s="153" t="s">
        <v>158</v>
      </c>
      <c r="E439" s="191" t="s">
        <v>1</v>
      </c>
      <c r="F439" s="192" t="s">
        <v>347</v>
      </c>
      <c r="H439" s="193">
        <v>1</v>
      </c>
      <c r="I439" s="194"/>
      <c r="L439" s="190"/>
      <c r="M439" s="195"/>
      <c r="T439" s="196"/>
      <c r="AT439" s="191" t="s">
        <v>158</v>
      </c>
      <c r="AU439" s="191" t="s">
        <v>86</v>
      </c>
      <c r="AV439" s="15" t="s">
        <v>153</v>
      </c>
      <c r="AW439" s="15" t="s">
        <v>33</v>
      </c>
      <c r="AX439" s="15" t="s">
        <v>77</v>
      </c>
      <c r="AY439" s="191" t="s">
        <v>143</v>
      </c>
    </row>
    <row r="440" spans="2:65" s="13" customFormat="1" ht="12">
      <c r="B440" s="165"/>
      <c r="D440" s="153" t="s">
        <v>158</v>
      </c>
      <c r="E440" s="166" t="s">
        <v>1</v>
      </c>
      <c r="F440" s="167" t="s">
        <v>160</v>
      </c>
      <c r="H440" s="168">
        <v>1</v>
      </c>
      <c r="I440" s="169"/>
      <c r="L440" s="165"/>
      <c r="M440" s="170"/>
      <c r="T440" s="171"/>
      <c r="AT440" s="166" t="s">
        <v>158</v>
      </c>
      <c r="AU440" s="166" t="s">
        <v>86</v>
      </c>
      <c r="AV440" s="13" t="s">
        <v>161</v>
      </c>
      <c r="AW440" s="13" t="s">
        <v>33</v>
      </c>
      <c r="AX440" s="13" t="s">
        <v>84</v>
      </c>
      <c r="AY440" s="166" t="s">
        <v>143</v>
      </c>
    </row>
    <row r="441" spans="2:65" s="1" customFormat="1" ht="14.5" customHeight="1">
      <c r="B441" s="137"/>
      <c r="C441" s="138" t="s">
        <v>540</v>
      </c>
      <c r="D441" s="139" t="s">
        <v>148</v>
      </c>
      <c r="E441" s="140" t="s">
        <v>541</v>
      </c>
      <c r="F441" s="141" t="s">
        <v>542</v>
      </c>
      <c r="G441" s="142" t="s">
        <v>273</v>
      </c>
      <c r="H441" s="143">
        <v>1</v>
      </c>
      <c r="I441" s="144"/>
      <c r="J441" s="145">
        <f>ROUND(I441*H441,2)</f>
        <v>0</v>
      </c>
      <c r="K441" s="146"/>
      <c r="L441" s="32"/>
      <c r="M441" s="147" t="s">
        <v>1</v>
      </c>
      <c r="N441" s="148" t="s">
        <v>42</v>
      </c>
      <c r="P441" s="149">
        <f>O441*H441</f>
        <v>0</v>
      </c>
      <c r="Q441" s="149">
        <v>0</v>
      </c>
      <c r="R441" s="149">
        <f>Q441*H441</f>
        <v>0</v>
      </c>
      <c r="S441" s="149">
        <v>0</v>
      </c>
      <c r="T441" s="150">
        <f>S441*H441</f>
        <v>0</v>
      </c>
      <c r="AR441" s="151" t="s">
        <v>152</v>
      </c>
      <c r="AT441" s="151" t="s">
        <v>148</v>
      </c>
      <c r="AU441" s="151" t="s">
        <v>86</v>
      </c>
      <c r="AY441" s="17" t="s">
        <v>143</v>
      </c>
      <c r="BE441" s="152">
        <f>IF(N441="základní",J441,0)</f>
        <v>0</v>
      </c>
      <c r="BF441" s="152">
        <f>IF(N441="snížená",J441,0)</f>
        <v>0</v>
      </c>
      <c r="BG441" s="152">
        <f>IF(N441="zákl. přenesená",J441,0)</f>
        <v>0</v>
      </c>
      <c r="BH441" s="152">
        <f>IF(N441="sníž. přenesená",J441,0)</f>
        <v>0</v>
      </c>
      <c r="BI441" s="152">
        <f>IF(N441="nulová",J441,0)</f>
        <v>0</v>
      </c>
      <c r="BJ441" s="17" t="s">
        <v>84</v>
      </c>
      <c r="BK441" s="152">
        <f>ROUND(I441*H441,2)</f>
        <v>0</v>
      </c>
      <c r="BL441" s="17" t="s">
        <v>152</v>
      </c>
      <c r="BM441" s="151" t="s">
        <v>543</v>
      </c>
    </row>
    <row r="442" spans="2:65" s="1" customFormat="1" ht="12">
      <c r="B442" s="32"/>
      <c r="D442" s="153" t="s">
        <v>155</v>
      </c>
      <c r="F442" s="154" t="s">
        <v>542</v>
      </c>
      <c r="I442" s="155"/>
      <c r="L442" s="32"/>
      <c r="M442" s="156"/>
      <c r="T442" s="56"/>
      <c r="AT442" s="17" t="s">
        <v>155</v>
      </c>
      <c r="AU442" s="17" t="s">
        <v>86</v>
      </c>
    </row>
    <row r="443" spans="2:65" s="1" customFormat="1" ht="14.5" customHeight="1">
      <c r="B443" s="137"/>
      <c r="C443" s="138" t="s">
        <v>544</v>
      </c>
      <c r="D443" s="138" t="s">
        <v>148</v>
      </c>
      <c r="E443" s="140" t="s">
        <v>545</v>
      </c>
      <c r="F443" s="141" t="s">
        <v>546</v>
      </c>
      <c r="G443" s="142" t="s">
        <v>273</v>
      </c>
      <c r="H443" s="143">
        <v>7</v>
      </c>
      <c r="I443" s="144"/>
      <c r="J443" s="145">
        <f>ROUND(I443*H443,2)</f>
        <v>0</v>
      </c>
      <c r="K443" s="146"/>
      <c r="L443" s="32"/>
      <c r="M443" s="147" t="s">
        <v>1</v>
      </c>
      <c r="N443" s="148" t="s">
        <v>42</v>
      </c>
      <c r="P443" s="149">
        <f>O443*H443</f>
        <v>0</v>
      </c>
      <c r="Q443" s="149">
        <v>9.0799999999999995E-3</v>
      </c>
      <c r="R443" s="149">
        <f>Q443*H443</f>
        <v>6.3559999999999992E-2</v>
      </c>
      <c r="S443" s="149">
        <v>0</v>
      </c>
      <c r="T443" s="150">
        <f>S443*H443</f>
        <v>0</v>
      </c>
      <c r="AR443" s="151" t="s">
        <v>152</v>
      </c>
      <c r="AT443" s="151" t="s">
        <v>148</v>
      </c>
      <c r="AU443" s="151" t="s">
        <v>86</v>
      </c>
      <c r="AY443" s="17" t="s">
        <v>143</v>
      </c>
      <c r="BE443" s="152">
        <f>IF(N443="základní",J443,0)</f>
        <v>0</v>
      </c>
      <c r="BF443" s="152">
        <f>IF(N443="snížená",J443,0)</f>
        <v>0</v>
      </c>
      <c r="BG443" s="152">
        <f>IF(N443="zákl. přenesená",J443,0)</f>
        <v>0</v>
      </c>
      <c r="BH443" s="152">
        <f>IF(N443="sníž. přenesená",J443,0)</f>
        <v>0</v>
      </c>
      <c r="BI443" s="152">
        <f>IF(N443="nulová",J443,0)</f>
        <v>0</v>
      </c>
      <c r="BJ443" s="17" t="s">
        <v>84</v>
      </c>
      <c r="BK443" s="152">
        <f>ROUND(I443*H443,2)</f>
        <v>0</v>
      </c>
      <c r="BL443" s="17" t="s">
        <v>152</v>
      </c>
      <c r="BM443" s="151" t="s">
        <v>547</v>
      </c>
    </row>
    <row r="444" spans="2:65" s="1" customFormat="1" ht="24">
      <c r="B444" s="32"/>
      <c r="D444" s="153" t="s">
        <v>155</v>
      </c>
      <c r="F444" s="154" t="s">
        <v>548</v>
      </c>
      <c r="I444" s="155"/>
      <c r="L444" s="32"/>
      <c r="M444" s="156"/>
      <c r="T444" s="56"/>
      <c r="AT444" s="17" t="s">
        <v>155</v>
      </c>
      <c r="AU444" s="17" t="s">
        <v>86</v>
      </c>
    </row>
    <row r="445" spans="2:65" s="1" customFormat="1" ht="24">
      <c r="B445" s="32"/>
      <c r="D445" s="153" t="s">
        <v>156</v>
      </c>
      <c r="F445" s="157" t="s">
        <v>549</v>
      </c>
      <c r="I445" s="155"/>
      <c r="L445" s="32"/>
      <c r="M445" s="156"/>
      <c r="T445" s="56"/>
      <c r="AT445" s="17" t="s">
        <v>156</v>
      </c>
      <c r="AU445" s="17" t="s">
        <v>86</v>
      </c>
    </row>
    <row r="446" spans="2:65" s="12" customFormat="1" ht="12">
      <c r="B446" s="158"/>
      <c r="D446" s="153" t="s">
        <v>158</v>
      </c>
      <c r="E446" s="159" t="s">
        <v>1</v>
      </c>
      <c r="F446" s="160" t="s">
        <v>550</v>
      </c>
      <c r="H446" s="161">
        <v>3</v>
      </c>
      <c r="I446" s="162"/>
      <c r="L446" s="158"/>
      <c r="M446" s="163"/>
      <c r="T446" s="164"/>
      <c r="AT446" s="159" t="s">
        <v>158</v>
      </c>
      <c r="AU446" s="159" t="s">
        <v>86</v>
      </c>
      <c r="AV446" s="12" t="s">
        <v>86</v>
      </c>
      <c r="AW446" s="12" t="s">
        <v>33</v>
      </c>
      <c r="AX446" s="12" t="s">
        <v>77</v>
      </c>
      <c r="AY446" s="159" t="s">
        <v>143</v>
      </c>
    </row>
    <row r="447" spans="2:65" s="12" customFormat="1" ht="12">
      <c r="B447" s="158"/>
      <c r="D447" s="153" t="s">
        <v>158</v>
      </c>
      <c r="E447" s="159" t="s">
        <v>1</v>
      </c>
      <c r="F447" s="160" t="s">
        <v>551</v>
      </c>
      <c r="H447" s="161">
        <v>4</v>
      </c>
      <c r="I447" s="162"/>
      <c r="L447" s="158"/>
      <c r="M447" s="163"/>
      <c r="T447" s="164"/>
      <c r="AT447" s="159" t="s">
        <v>158</v>
      </c>
      <c r="AU447" s="159" t="s">
        <v>86</v>
      </c>
      <c r="AV447" s="12" t="s">
        <v>86</v>
      </c>
      <c r="AW447" s="12" t="s">
        <v>33</v>
      </c>
      <c r="AX447" s="12" t="s">
        <v>77</v>
      </c>
      <c r="AY447" s="159" t="s">
        <v>143</v>
      </c>
    </row>
    <row r="448" spans="2:65" s="13" customFormat="1" ht="12">
      <c r="B448" s="165"/>
      <c r="D448" s="153" t="s">
        <v>158</v>
      </c>
      <c r="E448" s="166" t="s">
        <v>1</v>
      </c>
      <c r="F448" s="167" t="s">
        <v>160</v>
      </c>
      <c r="H448" s="168">
        <v>7</v>
      </c>
      <c r="I448" s="169"/>
      <c r="L448" s="165"/>
      <c r="M448" s="170"/>
      <c r="T448" s="171"/>
      <c r="AT448" s="166" t="s">
        <v>158</v>
      </c>
      <c r="AU448" s="166" t="s">
        <v>86</v>
      </c>
      <c r="AV448" s="13" t="s">
        <v>161</v>
      </c>
      <c r="AW448" s="13" t="s">
        <v>33</v>
      </c>
      <c r="AX448" s="13" t="s">
        <v>84</v>
      </c>
      <c r="AY448" s="166" t="s">
        <v>143</v>
      </c>
    </row>
    <row r="449" spans="2:65" s="1" customFormat="1" ht="14.5" customHeight="1">
      <c r="B449" s="137"/>
      <c r="C449" s="138" t="s">
        <v>146</v>
      </c>
      <c r="D449" s="138" t="s">
        <v>148</v>
      </c>
      <c r="E449" s="140" t="s">
        <v>552</v>
      </c>
      <c r="F449" s="141" t="s">
        <v>553</v>
      </c>
      <c r="G449" s="142" t="s">
        <v>190</v>
      </c>
      <c r="H449" s="143">
        <v>101.541</v>
      </c>
      <c r="I449" s="144"/>
      <c r="J449" s="145">
        <f>ROUND(I449*H449,2)</f>
        <v>0</v>
      </c>
      <c r="K449" s="146"/>
      <c r="L449" s="32"/>
      <c r="M449" s="147" t="s">
        <v>1</v>
      </c>
      <c r="N449" s="148" t="s">
        <v>42</v>
      </c>
      <c r="P449" s="149">
        <f>O449*H449</f>
        <v>0</v>
      </c>
      <c r="Q449" s="149">
        <v>1.6900000000000003E-3</v>
      </c>
      <c r="R449" s="149">
        <f>Q449*H449</f>
        <v>0.17160429000000002</v>
      </c>
      <c r="S449" s="149">
        <v>0</v>
      </c>
      <c r="T449" s="150">
        <f>S449*H449</f>
        <v>0</v>
      </c>
      <c r="AR449" s="151" t="s">
        <v>152</v>
      </c>
      <c r="AT449" s="151" t="s">
        <v>148</v>
      </c>
      <c r="AU449" s="151" t="s">
        <v>86</v>
      </c>
      <c r="AY449" s="17" t="s">
        <v>143</v>
      </c>
      <c r="BE449" s="152">
        <f>IF(N449="základní",J449,0)</f>
        <v>0</v>
      </c>
      <c r="BF449" s="152">
        <f>IF(N449="snížená",J449,0)</f>
        <v>0</v>
      </c>
      <c r="BG449" s="152">
        <f>IF(N449="zákl. přenesená",J449,0)</f>
        <v>0</v>
      </c>
      <c r="BH449" s="152">
        <f>IF(N449="sníž. přenesená",J449,0)</f>
        <v>0</v>
      </c>
      <c r="BI449" s="152">
        <f>IF(N449="nulová",J449,0)</f>
        <v>0</v>
      </c>
      <c r="BJ449" s="17" t="s">
        <v>84</v>
      </c>
      <c r="BK449" s="152">
        <f>ROUND(I449*H449,2)</f>
        <v>0</v>
      </c>
      <c r="BL449" s="17" t="s">
        <v>152</v>
      </c>
      <c r="BM449" s="151" t="s">
        <v>554</v>
      </c>
    </row>
    <row r="450" spans="2:65" s="1" customFormat="1" ht="12">
      <c r="B450" s="32"/>
      <c r="D450" s="153" t="s">
        <v>155</v>
      </c>
      <c r="F450" s="154" t="s">
        <v>555</v>
      </c>
      <c r="I450" s="155"/>
      <c r="L450" s="32"/>
      <c r="M450" s="156"/>
      <c r="T450" s="56"/>
      <c r="AT450" s="17" t="s">
        <v>155</v>
      </c>
      <c r="AU450" s="17" t="s">
        <v>86</v>
      </c>
    </row>
    <row r="451" spans="2:65" s="1" customFormat="1" ht="24">
      <c r="B451" s="32"/>
      <c r="D451" s="153" t="s">
        <v>156</v>
      </c>
      <c r="F451" s="157" t="s">
        <v>157</v>
      </c>
      <c r="I451" s="155"/>
      <c r="L451" s="32"/>
      <c r="M451" s="156"/>
      <c r="T451" s="56"/>
      <c r="AT451" s="17" t="s">
        <v>156</v>
      </c>
      <c r="AU451" s="17" t="s">
        <v>86</v>
      </c>
    </row>
    <row r="452" spans="2:65" s="12" customFormat="1" ht="12">
      <c r="B452" s="158"/>
      <c r="D452" s="153" t="s">
        <v>158</v>
      </c>
      <c r="F452" s="160" t="s">
        <v>425</v>
      </c>
      <c r="H452" s="161">
        <v>101.541</v>
      </c>
      <c r="I452" s="162"/>
      <c r="L452" s="158"/>
      <c r="M452" s="163"/>
      <c r="T452" s="164"/>
      <c r="AT452" s="159" t="s">
        <v>158</v>
      </c>
      <c r="AU452" s="159" t="s">
        <v>86</v>
      </c>
      <c r="AV452" s="12" t="s">
        <v>86</v>
      </c>
      <c r="AW452" s="12" t="s">
        <v>3</v>
      </c>
      <c r="AX452" s="12" t="s">
        <v>84</v>
      </c>
      <c r="AY452" s="159" t="s">
        <v>143</v>
      </c>
    </row>
    <row r="453" spans="2:65" s="1" customFormat="1" ht="14.5" customHeight="1">
      <c r="B453" s="137"/>
      <c r="C453" s="172" t="s">
        <v>556</v>
      </c>
      <c r="D453" s="173" t="s">
        <v>286</v>
      </c>
      <c r="E453" s="174" t="s">
        <v>557</v>
      </c>
      <c r="F453" s="175" t="s">
        <v>558</v>
      </c>
      <c r="G453" s="176" t="s">
        <v>273</v>
      </c>
      <c r="H453" s="177">
        <v>16</v>
      </c>
      <c r="I453" s="178"/>
      <c r="J453" s="179">
        <f>ROUND(I453*H453,2)</f>
        <v>0</v>
      </c>
      <c r="K453" s="180"/>
      <c r="L453" s="181"/>
      <c r="M453" s="182" t="s">
        <v>1</v>
      </c>
      <c r="N453" s="183" t="s">
        <v>42</v>
      </c>
      <c r="P453" s="149">
        <f>O453*H453</f>
        <v>0</v>
      </c>
      <c r="Q453" s="149">
        <v>4.0999999999999999E-4</v>
      </c>
      <c r="R453" s="149">
        <f>Q453*H453</f>
        <v>6.5599999999999999E-3</v>
      </c>
      <c r="S453" s="149">
        <v>0</v>
      </c>
      <c r="T453" s="150">
        <f>S453*H453</f>
        <v>0</v>
      </c>
      <c r="AR453" s="151" t="s">
        <v>289</v>
      </c>
      <c r="AT453" s="151" t="s">
        <v>286</v>
      </c>
      <c r="AU453" s="151" t="s">
        <v>86</v>
      </c>
      <c r="AY453" s="17" t="s">
        <v>143</v>
      </c>
      <c r="BE453" s="152">
        <f>IF(N453="základní",J453,0)</f>
        <v>0</v>
      </c>
      <c r="BF453" s="152">
        <f>IF(N453="snížená",J453,0)</f>
        <v>0</v>
      </c>
      <c r="BG453" s="152">
        <f>IF(N453="zákl. přenesená",J453,0)</f>
        <v>0</v>
      </c>
      <c r="BH453" s="152">
        <f>IF(N453="sníž. přenesená",J453,0)</f>
        <v>0</v>
      </c>
      <c r="BI453" s="152">
        <f>IF(N453="nulová",J453,0)</f>
        <v>0</v>
      </c>
      <c r="BJ453" s="17" t="s">
        <v>84</v>
      </c>
      <c r="BK453" s="152">
        <f>ROUND(I453*H453,2)</f>
        <v>0</v>
      </c>
      <c r="BL453" s="17" t="s">
        <v>152</v>
      </c>
      <c r="BM453" s="151" t="s">
        <v>559</v>
      </c>
    </row>
    <row r="454" spans="2:65" s="1" customFormat="1" ht="12">
      <c r="B454" s="32"/>
      <c r="D454" s="153" t="s">
        <v>155</v>
      </c>
      <c r="F454" s="154" t="s">
        <v>558</v>
      </c>
      <c r="I454" s="155"/>
      <c r="L454" s="32"/>
      <c r="M454" s="156"/>
      <c r="T454" s="56"/>
      <c r="AT454" s="17" t="s">
        <v>155</v>
      </c>
      <c r="AU454" s="17" t="s">
        <v>86</v>
      </c>
    </row>
    <row r="455" spans="2:65" s="1" customFormat="1" ht="24">
      <c r="B455" s="32"/>
      <c r="D455" s="153" t="s">
        <v>156</v>
      </c>
      <c r="F455" s="157" t="s">
        <v>560</v>
      </c>
      <c r="I455" s="155"/>
      <c r="L455" s="32"/>
      <c r="M455" s="156"/>
      <c r="T455" s="56"/>
      <c r="AT455" s="17" t="s">
        <v>156</v>
      </c>
      <c r="AU455" s="17" t="s">
        <v>86</v>
      </c>
    </row>
    <row r="456" spans="2:65" s="12" customFormat="1" ht="12">
      <c r="B456" s="158"/>
      <c r="D456" s="153" t="s">
        <v>158</v>
      </c>
      <c r="E456" s="159" t="s">
        <v>1</v>
      </c>
      <c r="F456" s="160" t="s">
        <v>561</v>
      </c>
      <c r="H456" s="161">
        <v>15.464</v>
      </c>
      <c r="I456" s="162"/>
      <c r="L456" s="158"/>
      <c r="M456" s="163"/>
      <c r="T456" s="164"/>
      <c r="AT456" s="159" t="s">
        <v>158</v>
      </c>
      <c r="AU456" s="159" t="s">
        <v>86</v>
      </c>
      <c r="AV456" s="12" t="s">
        <v>86</v>
      </c>
      <c r="AW456" s="12" t="s">
        <v>33</v>
      </c>
      <c r="AX456" s="12" t="s">
        <v>77</v>
      </c>
      <c r="AY456" s="159" t="s">
        <v>143</v>
      </c>
    </row>
    <row r="457" spans="2:65" s="12" customFormat="1" ht="12">
      <c r="B457" s="158"/>
      <c r="D457" s="153" t="s">
        <v>158</v>
      </c>
      <c r="E457" s="159" t="s">
        <v>1</v>
      </c>
      <c r="F457" s="160" t="s">
        <v>562</v>
      </c>
      <c r="H457" s="161">
        <v>0.53600000000000003</v>
      </c>
      <c r="I457" s="162"/>
      <c r="L457" s="158"/>
      <c r="M457" s="163"/>
      <c r="T457" s="164"/>
      <c r="AT457" s="159" t="s">
        <v>158</v>
      </c>
      <c r="AU457" s="159" t="s">
        <v>86</v>
      </c>
      <c r="AV457" s="12" t="s">
        <v>86</v>
      </c>
      <c r="AW457" s="12" t="s">
        <v>33</v>
      </c>
      <c r="AX457" s="12" t="s">
        <v>77</v>
      </c>
      <c r="AY457" s="159" t="s">
        <v>143</v>
      </c>
    </row>
    <row r="458" spans="2:65" s="13" customFormat="1" ht="12">
      <c r="B458" s="165"/>
      <c r="D458" s="153" t="s">
        <v>158</v>
      </c>
      <c r="E458" s="166" t="s">
        <v>1</v>
      </c>
      <c r="F458" s="167" t="s">
        <v>160</v>
      </c>
      <c r="H458" s="168">
        <v>16</v>
      </c>
      <c r="I458" s="169"/>
      <c r="L458" s="165"/>
      <c r="M458" s="170"/>
      <c r="T458" s="171"/>
      <c r="AT458" s="166" t="s">
        <v>158</v>
      </c>
      <c r="AU458" s="166" t="s">
        <v>86</v>
      </c>
      <c r="AV458" s="13" t="s">
        <v>161</v>
      </c>
      <c r="AW458" s="13" t="s">
        <v>33</v>
      </c>
      <c r="AX458" s="13" t="s">
        <v>84</v>
      </c>
      <c r="AY458" s="166" t="s">
        <v>143</v>
      </c>
    </row>
    <row r="459" spans="2:65" s="1" customFormat="1" ht="14.5" customHeight="1">
      <c r="B459" s="137"/>
      <c r="C459" s="138" t="s">
        <v>563</v>
      </c>
      <c r="D459" s="138" t="s">
        <v>148</v>
      </c>
      <c r="E459" s="140" t="s">
        <v>564</v>
      </c>
      <c r="F459" s="141" t="s">
        <v>565</v>
      </c>
      <c r="G459" s="142" t="s">
        <v>190</v>
      </c>
      <c r="H459" s="143">
        <v>5</v>
      </c>
      <c r="I459" s="144"/>
      <c r="J459" s="145">
        <f>ROUND(I459*H459,2)</f>
        <v>0</v>
      </c>
      <c r="K459" s="146"/>
      <c r="L459" s="32"/>
      <c r="M459" s="147" t="s">
        <v>1</v>
      </c>
      <c r="N459" s="148" t="s">
        <v>42</v>
      </c>
      <c r="P459" s="149">
        <f>O459*H459</f>
        <v>0</v>
      </c>
      <c r="Q459" s="149">
        <v>2.1700000000000001E-3</v>
      </c>
      <c r="R459" s="149">
        <f>Q459*H459</f>
        <v>1.085E-2</v>
      </c>
      <c r="S459" s="149">
        <v>0</v>
      </c>
      <c r="T459" s="150">
        <f>S459*H459</f>
        <v>0</v>
      </c>
      <c r="AR459" s="151" t="s">
        <v>152</v>
      </c>
      <c r="AT459" s="151" t="s">
        <v>148</v>
      </c>
      <c r="AU459" s="151" t="s">
        <v>86</v>
      </c>
      <c r="AY459" s="17" t="s">
        <v>143</v>
      </c>
      <c r="BE459" s="152">
        <f>IF(N459="základní",J459,0)</f>
        <v>0</v>
      </c>
      <c r="BF459" s="152">
        <f>IF(N459="snížená",J459,0)</f>
        <v>0</v>
      </c>
      <c r="BG459" s="152">
        <f>IF(N459="zákl. přenesená",J459,0)</f>
        <v>0</v>
      </c>
      <c r="BH459" s="152">
        <f>IF(N459="sníž. přenesená",J459,0)</f>
        <v>0</v>
      </c>
      <c r="BI459" s="152">
        <f>IF(N459="nulová",J459,0)</f>
        <v>0</v>
      </c>
      <c r="BJ459" s="17" t="s">
        <v>84</v>
      </c>
      <c r="BK459" s="152">
        <f>ROUND(I459*H459,2)</f>
        <v>0</v>
      </c>
      <c r="BL459" s="17" t="s">
        <v>152</v>
      </c>
      <c r="BM459" s="151" t="s">
        <v>566</v>
      </c>
    </row>
    <row r="460" spans="2:65" s="1" customFormat="1" ht="12">
      <c r="B460" s="32"/>
      <c r="D460" s="153" t="s">
        <v>155</v>
      </c>
      <c r="F460" s="154" t="s">
        <v>567</v>
      </c>
      <c r="I460" s="155"/>
      <c r="L460" s="32"/>
      <c r="M460" s="156"/>
      <c r="T460" s="56"/>
      <c r="AT460" s="17" t="s">
        <v>155</v>
      </c>
      <c r="AU460" s="17" t="s">
        <v>86</v>
      </c>
    </row>
    <row r="461" spans="2:65" s="1" customFormat="1" ht="14.5" customHeight="1">
      <c r="B461" s="137"/>
      <c r="C461" s="138" t="s">
        <v>568</v>
      </c>
      <c r="D461" s="138" t="s">
        <v>148</v>
      </c>
      <c r="E461" s="140" t="s">
        <v>569</v>
      </c>
      <c r="F461" s="141" t="s">
        <v>570</v>
      </c>
      <c r="G461" s="142" t="s">
        <v>233</v>
      </c>
      <c r="H461" s="143">
        <v>10.956</v>
      </c>
      <c r="I461" s="144"/>
      <c r="J461" s="145">
        <f>ROUND(I461*H461,2)</f>
        <v>0</v>
      </c>
      <c r="K461" s="146"/>
      <c r="L461" s="32"/>
      <c r="M461" s="147" t="s">
        <v>1</v>
      </c>
      <c r="N461" s="148" t="s">
        <v>42</v>
      </c>
      <c r="P461" s="149">
        <f>O461*H461</f>
        <v>0</v>
      </c>
      <c r="Q461" s="149">
        <v>0</v>
      </c>
      <c r="R461" s="149">
        <f>Q461*H461</f>
        <v>0</v>
      </c>
      <c r="S461" s="149">
        <v>0</v>
      </c>
      <c r="T461" s="150">
        <f>S461*H461</f>
        <v>0</v>
      </c>
      <c r="AR461" s="151" t="s">
        <v>152</v>
      </c>
      <c r="AT461" s="151" t="s">
        <v>148</v>
      </c>
      <c r="AU461" s="151" t="s">
        <v>86</v>
      </c>
      <c r="AY461" s="17" t="s">
        <v>143</v>
      </c>
      <c r="BE461" s="152">
        <f>IF(N461="základní",J461,0)</f>
        <v>0</v>
      </c>
      <c r="BF461" s="152">
        <f>IF(N461="snížená",J461,0)</f>
        <v>0</v>
      </c>
      <c r="BG461" s="152">
        <f>IF(N461="zákl. přenesená",J461,0)</f>
        <v>0</v>
      </c>
      <c r="BH461" s="152">
        <f>IF(N461="sníž. přenesená",J461,0)</f>
        <v>0</v>
      </c>
      <c r="BI461" s="152">
        <f>IF(N461="nulová",J461,0)</f>
        <v>0</v>
      </c>
      <c r="BJ461" s="17" t="s">
        <v>84</v>
      </c>
      <c r="BK461" s="152">
        <f>ROUND(I461*H461,2)</f>
        <v>0</v>
      </c>
      <c r="BL461" s="17" t="s">
        <v>152</v>
      </c>
      <c r="BM461" s="151" t="s">
        <v>571</v>
      </c>
    </row>
    <row r="462" spans="2:65" s="1" customFormat="1" ht="24">
      <c r="B462" s="32"/>
      <c r="D462" s="153" t="s">
        <v>155</v>
      </c>
      <c r="F462" s="154" t="s">
        <v>572</v>
      </c>
      <c r="I462" s="155"/>
      <c r="L462" s="32"/>
      <c r="M462" s="156"/>
      <c r="T462" s="56"/>
      <c r="AT462" s="17" t="s">
        <v>155</v>
      </c>
      <c r="AU462" s="17" t="s">
        <v>86</v>
      </c>
    </row>
    <row r="463" spans="2:65" s="1" customFormat="1" ht="14.5" customHeight="1">
      <c r="B463" s="137"/>
      <c r="C463" s="138" t="s">
        <v>573</v>
      </c>
      <c r="D463" s="138" t="s">
        <v>148</v>
      </c>
      <c r="E463" s="140" t="s">
        <v>574</v>
      </c>
      <c r="F463" s="141" t="s">
        <v>575</v>
      </c>
      <c r="G463" s="142" t="s">
        <v>233</v>
      </c>
      <c r="H463" s="143">
        <v>10.956</v>
      </c>
      <c r="I463" s="144"/>
      <c r="J463" s="145">
        <f>ROUND(I463*H463,2)</f>
        <v>0</v>
      </c>
      <c r="K463" s="146"/>
      <c r="L463" s="32"/>
      <c r="M463" s="147" t="s">
        <v>1</v>
      </c>
      <c r="N463" s="148" t="s">
        <v>42</v>
      </c>
      <c r="P463" s="149">
        <f>O463*H463</f>
        <v>0</v>
      </c>
      <c r="Q463" s="149">
        <v>0</v>
      </c>
      <c r="R463" s="149">
        <f>Q463*H463</f>
        <v>0</v>
      </c>
      <c r="S463" s="149">
        <v>0</v>
      </c>
      <c r="T463" s="150">
        <f>S463*H463</f>
        <v>0</v>
      </c>
      <c r="AR463" s="151" t="s">
        <v>152</v>
      </c>
      <c r="AT463" s="151" t="s">
        <v>148</v>
      </c>
      <c r="AU463" s="151" t="s">
        <v>86</v>
      </c>
      <c r="AY463" s="17" t="s">
        <v>143</v>
      </c>
      <c r="BE463" s="152">
        <f>IF(N463="základní",J463,0)</f>
        <v>0</v>
      </c>
      <c r="BF463" s="152">
        <f>IF(N463="snížená",J463,0)</f>
        <v>0</v>
      </c>
      <c r="BG463" s="152">
        <f>IF(N463="zákl. přenesená",J463,0)</f>
        <v>0</v>
      </c>
      <c r="BH463" s="152">
        <f>IF(N463="sníž. přenesená",J463,0)</f>
        <v>0</v>
      </c>
      <c r="BI463" s="152">
        <f>IF(N463="nulová",J463,0)</f>
        <v>0</v>
      </c>
      <c r="BJ463" s="17" t="s">
        <v>84</v>
      </c>
      <c r="BK463" s="152">
        <f>ROUND(I463*H463,2)</f>
        <v>0</v>
      </c>
      <c r="BL463" s="17" t="s">
        <v>152</v>
      </c>
      <c r="BM463" s="151" t="s">
        <v>576</v>
      </c>
    </row>
    <row r="464" spans="2:65" s="1" customFormat="1" ht="24">
      <c r="B464" s="32"/>
      <c r="D464" s="153" t="s">
        <v>155</v>
      </c>
      <c r="F464" s="154" t="s">
        <v>577</v>
      </c>
      <c r="I464" s="155"/>
      <c r="L464" s="32"/>
      <c r="M464" s="156"/>
      <c r="T464" s="56"/>
      <c r="AT464" s="17" t="s">
        <v>155</v>
      </c>
      <c r="AU464" s="17" t="s">
        <v>86</v>
      </c>
    </row>
    <row r="465" spans="2:65" s="11" customFormat="1" ht="22.75" customHeight="1">
      <c r="B465" s="125"/>
      <c r="D465" s="126" t="s">
        <v>76</v>
      </c>
      <c r="E465" s="135" t="s">
        <v>578</v>
      </c>
      <c r="F465" s="135" t="s">
        <v>579</v>
      </c>
      <c r="I465" s="128"/>
      <c r="J465" s="136">
        <f>BK465</f>
        <v>0</v>
      </c>
      <c r="L465" s="125"/>
      <c r="M465" s="130"/>
      <c r="P465" s="131">
        <f>SUM(P466:P499)</f>
        <v>0</v>
      </c>
      <c r="R465" s="131">
        <f>SUM(R466:R499)</f>
        <v>0.45248986999999996</v>
      </c>
      <c r="T465" s="132">
        <f>SUM(T466:T499)</f>
        <v>22.213093489999999</v>
      </c>
      <c r="AR465" s="126" t="s">
        <v>86</v>
      </c>
      <c r="AT465" s="133" t="s">
        <v>76</v>
      </c>
      <c r="AU465" s="133" t="s">
        <v>84</v>
      </c>
      <c r="AY465" s="126" t="s">
        <v>143</v>
      </c>
      <c r="BK465" s="134">
        <f>SUM(BK466:BK499)</f>
        <v>0</v>
      </c>
    </row>
    <row r="466" spans="2:65" s="1" customFormat="1" ht="14.5" customHeight="1">
      <c r="B466" s="137"/>
      <c r="C466" s="138" t="s">
        <v>580</v>
      </c>
      <c r="D466" s="138" t="s">
        <v>148</v>
      </c>
      <c r="E466" s="140" t="s">
        <v>581</v>
      </c>
      <c r="F466" s="141" t="s">
        <v>582</v>
      </c>
      <c r="G466" s="142" t="s">
        <v>151</v>
      </c>
      <c r="H466" s="143">
        <v>1220.597</v>
      </c>
      <c r="I466" s="144"/>
      <c r="J466" s="145">
        <f>ROUND(I466*H466,2)</f>
        <v>0</v>
      </c>
      <c r="K466" s="146"/>
      <c r="L466" s="32"/>
      <c r="M466" s="147" t="s">
        <v>1</v>
      </c>
      <c r="N466" s="148" t="s">
        <v>42</v>
      </c>
      <c r="P466" s="149">
        <f>O466*H466</f>
        <v>0</v>
      </c>
      <c r="Q466" s="149">
        <v>2.0000000000000001E-4</v>
      </c>
      <c r="R466" s="149">
        <f>Q466*H466</f>
        <v>0.24411940000000001</v>
      </c>
      <c r="S466" s="149">
        <v>1.7780000000000001E-2</v>
      </c>
      <c r="T466" s="150">
        <f>S466*H466</f>
        <v>21.702214659999999</v>
      </c>
      <c r="AR466" s="151" t="s">
        <v>152</v>
      </c>
      <c r="AT466" s="151" t="s">
        <v>148</v>
      </c>
      <c r="AU466" s="151" t="s">
        <v>86</v>
      </c>
      <c r="AY466" s="17" t="s">
        <v>143</v>
      </c>
      <c r="BE466" s="152">
        <f>IF(N466="základní",J466,0)</f>
        <v>0</v>
      </c>
      <c r="BF466" s="152">
        <f>IF(N466="snížená",J466,0)</f>
        <v>0</v>
      </c>
      <c r="BG466" s="152">
        <f>IF(N466="zákl. přenesená",J466,0)</f>
        <v>0</v>
      </c>
      <c r="BH466" s="152">
        <f>IF(N466="sníž. přenesená",J466,0)</f>
        <v>0</v>
      </c>
      <c r="BI466" s="152">
        <f>IF(N466="nulová",J466,0)</f>
        <v>0</v>
      </c>
      <c r="BJ466" s="17" t="s">
        <v>84</v>
      </c>
      <c r="BK466" s="152">
        <f>ROUND(I466*H466,2)</f>
        <v>0</v>
      </c>
      <c r="BL466" s="17" t="s">
        <v>152</v>
      </c>
      <c r="BM466" s="151" t="s">
        <v>583</v>
      </c>
    </row>
    <row r="467" spans="2:65" s="1" customFormat="1" ht="12">
      <c r="B467" s="32"/>
      <c r="D467" s="153" t="s">
        <v>155</v>
      </c>
      <c r="F467" s="154" t="s">
        <v>584</v>
      </c>
      <c r="I467" s="155"/>
      <c r="L467" s="32"/>
      <c r="M467" s="156"/>
      <c r="T467" s="56"/>
      <c r="AT467" s="17" t="s">
        <v>155</v>
      </c>
      <c r="AU467" s="17" t="s">
        <v>86</v>
      </c>
    </row>
    <row r="468" spans="2:65" s="1" customFormat="1" ht="132">
      <c r="B468" s="32"/>
      <c r="D468" s="153" t="s">
        <v>156</v>
      </c>
      <c r="F468" s="157" t="s">
        <v>585</v>
      </c>
      <c r="I468" s="155"/>
      <c r="L468" s="32"/>
      <c r="M468" s="156"/>
      <c r="T468" s="56"/>
      <c r="AT468" s="17" t="s">
        <v>156</v>
      </c>
      <c r="AU468" s="17" t="s">
        <v>86</v>
      </c>
    </row>
    <row r="469" spans="2:65" s="14" customFormat="1" ht="12">
      <c r="B469" s="184"/>
      <c r="D469" s="153" t="s">
        <v>158</v>
      </c>
      <c r="E469" s="185" t="s">
        <v>1</v>
      </c>
      <c r="F469" s="186" t="s">
        <v>371</v>
      </c>
      <c r="H469" s="185" t="s">
        <v>1</v>
      </c>
      <c r="I469" s="187"/>
      <c r="L469" s="184"/>
      <c r="M469" s="188"/>
      <c r="T469" s="189"/>
      <c r="AT469" s="185" t="s">
        <v>158</v>
      </c>
      <c r="AU469" s="185" t="s">
        <v>86</v>
      </c>
      <c r="AV469" s="14" t="s">
        <v>84</v>
      </c>
      <c r="AW469" s="14" t="s">
        <v>33</v>
      </c>
      <c r="AX469" s="14" t="s">
        <v>77</v>
      </c>
      <c r="AY469" s="185" t="s">
        <v>143</v>
      </c>
    </row>
    <row r="470" spans="2:65" s="12" customFormat="1" ht="12">
      <c r="B470" s="158"/>
      <c r="D470" s="153" t="s">
        <v>158</v>
      </c>
      <c r="E470" s="159" t="s">
        <v>1</v>
      </c>
      <c r="F470" s="160" t="s">
        <v>586</v>
      </c>
      <c r="H470" s="161">
        <v>414.39699999999999</v>
      </c>
      <c r="I470" s="162"/>
      <c r="L470" s="158"/>
      <c r="M470" s="163"/>
      <c r="T470" s="164"/>
      <c r="AT470" s="159" t="s">
        <v>158</v>
      </c>
      <c r="AU470" s="159" t="s">
        <v>86</v>
      </c>
      <c r="AV470" s="12" t="s">
        <v>86</v>
      </c>
      <c r="AW470" s="12" t="s">
        <v>33</v>
      </c>
      <c r="AX470" s="12" t="s">
        <v>77</v>
      </c>
      <c r="AY470" s="159" t="s">
        <v>143</v>
      </c>
    </row>
    <row r="471" spans="2:65" s="12" customFormat="1" ht="12">
      <c r="B471" s="158"/>
      <c r="D471" s="153" t="s">
        <v>158</v>
      </c>
      <c r="E471" s="159" t="s">
        <v>1</v>
      </c>
      <c r="F471" s="160" t="s">
        <v>587</v>
      </c>
      <c r="H471" s="161">
        <v>67.003</v>
      </c>
      <c r="I471" s="162"/>
      <c r="L471" s="158"/>
      <c r="M471" s="163"/>
      <c r="T471" s="164"/>
      <c r="AT471" s="159" t="s">
        <v>158</v>
      </c>
      <c r="AU471" s="159" t="s">
        <v>86</v>
      </c>
      <c r="AV471" s="12" t="s">
        <v>86</v>
      </c>
      <c r="AW471" s="12" t="s">
        <v>33</v>
      </c>
      <c r="AX471" s="12" t="s">
        <v>77</v>
      </c>
      <c r="AY471" s="159" t="s">
        <v>143</v>
      </c>
    </row>
    <row r="472" spans="2:65" s="15" customFormat="1" ht="12">
      <c r="B472" s="190"/>
      <c r="D472" s="153" t="s">
        <v>158</v>
      </c>
      <c r="E472" s="191" t="s">
        <v>1</v>
      </c>
      <c r="F472" s="192" t="s">
        <v>347</v>
      </c>
      <c r="H472" s="193">
        <v>481.4</v>
      </c>
      <c r="I472" s="194"/>
      <c r="L472" s="190"/>
      <c r="M472" s="195"/>
      <c r="T472" s="196"/>
      <c r="AT472" s="191" t="s">
        <v>158</v>
      </c>
      <c r="AU472" s="191" t="s">
        <v>86</v>
      </c>
      <c r="AV472" s="15" t="s">
        <v>153</v>
      </c>
      <c r="AW472" s="15" t="s">
        <v>33</v>
      </c>
      <c r="AX472" s="15" t="s">
        <v>77</v>
      </c>
      <c r="AY472" s="191" t="s">
        <v>143</v>
      </c>
    </row>
    <row r="473" spans="2:65" s="14" customFormat="1" ht="12">
      <c r="B473" s="184"/>
      <c r="D473" s="153" t="s">
        <v>158</v>
      </c>
      <c r="E473" s="185" t="s">
        <v>1</v>
      </c>
      <c r="F473" s="186" t="s">
        <v>374</v>
      </c>
      <c r="H473" s="185" t="s">
        <v>1</v>
      </c>
      <c r="I473" s="187"/>
      <c r="L473" s="184"/>
      <c r="M473" s="188"/>
      <c r="T473" s="189"/>
      <c r="AT473" s="185" t="s">
        <v>158</v>
      </c>
      <c r="AU473" s="185" t="s">
        <v>86</v>
      </c>
      <c r="AV473" s="14" t="s">
        <v>84</v>
      </c>
      <c r="AW473" s="14" t="s">
        <v>33</v>
      </c>
      <c r="AX473" s="14" t="s">
        <v>77</v>
      </c>
      <c r="AY473" s="185" t="s">
        <v>143</v>
      </c>
    </row>
    <row r="474" spans="2:65" s="12" customFormat="1" ht="12">
      <c r="B474" s="158"/>
      <c r="D474" s="153" t="s">
        <v>158</v>
      </c>
      <c r="E474" s="159" t="s">
        <v>1</v>
      </c>
      <c r="F474" s="160" t="s">
        <v>588</v>
      </c>
      <c r="H474" s="161">
        <v>56.914999999999999</v>
      </c>
      <c r="I474" s="162"/>
      <c r="L474" s="158"/>
      <c r="M474" s="163"/>
      <c r="T474" s="164"/>
      <c r="AT474" s="159" t="s">
        <v>158</v>
      </c>
      <c r="AU474" s="159" t="s">
        <v>86</v>
      </c>
      <c r="AV474" s="12" t="s">
        <v>86</v>
      </c>
      <c r="AW474" s="12" t="s">
        <v>33</v>
      </c>
      <c r="AX474" s="12" t="s">
        <v>77</v>
      </c>
      <c r="AY474" s="159" t="s">
        <v>143</v>
      </c>
    </row>
    <row r="475" spans="2:65" s="12" customFormat="1" ht="12">
      <c r="B475" s="158"/>
      <c r="D475" s="153" t="s">
        <v>158</v>
      </c>
      <c r="E475" s="159" t="s">
        <v>1</v>
      </c>
      <c r="F475" s="160" t="s">
        <v>589</v>
      </c>
      <c r="H475" s="161">
        <v>571.31899999999996</v>
      </c>
      <c r="I475" s="162"/>
      <c r="L475" s="158"/>
      <c r="M475" s="163"/>
      <c r="T475" s="164"/>
      <c r="AT475" s="159" t="s">
        <v>158</v>
      </c>
      <c r="AU475" s="159" t="s">
        <v>86</v>
      </c>
      <c r="AV475" s="12" t="s">
        <v>86</v>
      </c>
      <c r="AW475" s="12" t="s">
        <v>33</v>
      </c>
      <c r="AX475" s="12" t="s">
        <v>77</v>
      </c>
      <c r="AY475" s="159" t="s">
        <v>143</v>
      </c>
    </row>
    <row r="476" spans="2:65" s="15" customFormat="1" ht="12">
      <c r="B476" s="190"/>
      <c r="D476" s="153" t="s">
        <v>158</v>
      </c>
      <c r="E476" s="191" t="s">
        <v>1</v>
      </c>
      <c r="F476" s="192" t="s">
        <v>347</v>
      </c>
      <c r="H476" s="193">
        <v>628.23400000000004</v>
      </c>
      <c r="I476" s="194"/>
      <c r="L476" s="190"/>
      <c r="M476" s="195"/>
      <c r="T476" s="196"/>
      <c r="AT476" s="191" t="s">
        <v>158</v>
      </c>
      <c r="AU476" s="191" t="s">
        <v>86</v>
      </c>
      <c r="AV476" s="15" t="s">
        <v>153</v>
      </c>
      <c r="AW476" s="15" t="s">
        <v>33</v>
      </c>
      <c r="AX476" s="15" t="s">
        <v>77</v>
      </c>
      <c r="AY476" s="191" t="s">
        <v>143</v>
      </c>
    </row>
    <row r="477" spans="2:65" s="13" customFormat="1" ht="12">
      <c r="B477" s="165"/>
      <c r="D477" s="153" t="s">
        <v>158</v>
      </c>
      <c r="E477" s="166" t="s">
        <v>1</v>
      </c>
      <c r="F477" s="167" t="s">
        <v>160</v>
      </c>
      <c r="H477" s="168">
        <v>1109.634</v>
      </c>
      <c r="I477" s="169"/>
      <c r="L477" s="165"/>
      <c r="M477" s="170"/>
      <c r="T477" s="171"/>
      <c r="AT477" s="166" t="s">
        <v>158</v>
      </c>
      <c r="AU477" s="166" t="s">
        <v>86</v>
      </c>
      <c r="AV477" s="13" t="s">
        <v>161</v>
      </c>
      <c r="AW477" s="13" t="s">
        <v>33</v>
      </c>
      <c r="AX477" s="13" t="s">
        <v>84</v>
      </c>
      <c r="AY477" s="166" t="s">
        <v>143</v>
      </c>
    </row>
    <row r="478" spans="2:65" s="12" customFormat="1" ht="12">
      <c r="B478" s="158"/>
      <c r="D478" s="153" t="s">
        <v>158</v>
      </c>
      <c r="F478" s="160" t="s">
        <v>269</v>
      </c>
      <c r="H478" s="161">
        <v>1220.597</v>
      </c>
      <c r="I478" s="162"/>
      <c r="L478" s="158"/>
      <c r="M478" s="163"/>
      <c r="T478" s="164"/>
      <c r="AT478" s="159" t="s">
        <v>158</v>
      </c>
      <c r="AU478" s="159" t="s">
        <v>86</v>
      </c>
      <c r="AV478" s="12" t="s">
        <v>86</v>
      </c>
      <c r="AW478" s="12" t="s">
        <v>3</v>
      </c>
      <c r="AX478" s="12" t="s">
        <v>84</v>
      </c>
      <c r="AY478" s="159" t="s">
        <v>143</v>
      </c>
    </row>
    <row r="479" spans="2:65" s="1" customFormat="1" ht="14.5" customHeight="1">
      <c r="B479" s="137"/>
      <c r="C479" s="138" t="s">
        <v>590</v>
      </c>
      <c r="D479" s="139" t="s">
        <v>148</v>
      </c>
      <c r="E479" s="140" t="s">
        <v>591</v>
      </c>
      <c r="F479" s="141" t="s">
        <v>592</v>
      </c>
      <c r="G479" s="142" t="s">
        <v>151</v>
      </c>
      <c r="H479" s="143">
        <v>1220.597</v>
      </c>
      <c r="I479" s="144"/>
      <c r="J479" s="145">
        <f>ROUND(I479*H479,2)</f>
        <v>0</v>
      </c>
      <c r="K479" s="146"/>
      <c r="L479" s="32"/>
      <c r="M479" s="147" t="s">
        <v>1</v>
      </c>
      <c r="N479" s="148" t="s">
        <v>42</v>
      </c>
      <c r="P479" s="149">
        <f>O479*H479</f>
        <v>0</v>
      </c>
      <c r="Q479" s="149">
        <v>0</v>
      </c>
      <c r="R479" s="149">
        <f>Q479*H479</f>
        <v>0</v>
      </c>
      <c r="S479" s="149">
        <v>0</v>
      </c>
      <c r="T479" s="150">
        <f>S479*H479</f>
        <v>0</v>
      </c>
      <c r="AR479" s="151" t="s">
        <v>152</v>
      </c>
      <c r="AT479" s="151" t="s">
        <v>148</v>
      </c>
      <c r="AU479" s="151" t="s">
        <v>86</v>
      </c>
      <c r="AY479" s="17" t="s">
        <v>143</v>
      </c>
      <c r="BE479" s="152">
        <f>IF(N479="základní",J479,0)</f>
        <v>0</v>
      </c>
      <c r="BF479" s="152">
        <f>IF(N479="snížená",J479,0)</f>
        <v>0</v>
      </c>
      <c r="BG479" s="152">
        <f>IF(N479="zákl. přenesená",J479,0)</f>
        <v>0</v>
      </c>
      <c r="BH479" s="152">
        <f>IF(N479="sníž. přenesená",J479,0)</f>
        <v>0</v>
      </c>
      <c r="BI479" s="152">
        <f>IF(N479="nulová",J479,0)</f>
        <v>0</v>
      </c>
      <c r="BJ479" s="17" t="s">
        <v>84</v>
      </c>
      <c r="BK479" s="152">
        <f>ROUND(I479*H479,2)</f>
        <v>0</v>
      </c>
      <c r="BL479" s="17" t="s">
        <v>152</v>
      </c>
      <c r="BM479" s="151" t="s">
        <v>593</v>
      </c>
    </row>
    <row r="480" spans="2:65" s="1" customFormat="1" ht="12">
      <c r="B480" s="32"/>
      <c r="D480" s="153" t="s">
        <v>155</v>
      </c>
      <c r="F480" s="154" t="s">
        <v>592</v>
      </c>
      <c r="I480" s="155"/>
      <c r="L480" s="32"/>
      <c r="M480" s="156"/>
      <c r="T480" s="56"/>
      <c r="AT480" s="17" t="s">
        <v>155</v>
      </c>
      <c r="AU480" s="17" t="s">
        <v>86</v>
      </c>
    </row>
    <row r="481" spans="2:65" s="1" customFormat="1" ht="24">
      <c r="B481" s="32"/>
      <c r="D481" s="153" t="s">
        <v>156</v>
      </c>
      <c r="F481" s="157" t="s">
        <v>157</v>
      </c>
      <c r="I481" s="155"/>
      <c r="L481" s="32"/>
      <c r="M481" s="156"/>
      <c r="T481" s="56"/>
      <c r="AT481" s="17" t="s">
        <v>156</v>
      </c>
      <c r="AU481" s="17" t="s">
        <v>86</v>
      </c>
    </row>
    <row r="482" spans="2:65" s="12" customFormat="1" ht="12">
      <c r="B482" s="158"/>
      <c r="D482" s="153" t="s">
        <v>158</v>
      </c>
      <c r="F482" s="160" t="s">
        <v>269</v>
      </c>
      <c r="H482" s="161">
        <v>1220.597</v>
      </c>
      <c r="I482" s="162"/>
      <c r="L482" s="158"/>
      <c r="M482" s="163"/>
      <c r="T482" s="164"/>
      <c r="AT482" s="159" t="s">
        <v>158</v>
      </c>
      <c r="AU482" s="159" t="s">
        <v>86</v>
      </c>
      <c r="AV482" s="12" t="s">
        <v>86</v>
      </c>
      <c r="AW482" s="12" t="s">
        <v>3</v>
      </c>
      <c r="AX482" s="12" t="s">
        <v>84</v>
      </c>
      <c r="AY482" s="159" t="s">
        <v>143</v>
      </c>
    </row>
    <row r="483" spans="2:65" s="1" customFormat="1" ht="14.5" customHeight="1">
      <c r="B483" s="137"/>
      <c r="C483" s="138" t="s">
        <v>594</v>
      </c>
      <c r="D483" s="138" t="s">
        <v>148</v>
      </c>
      <c r="E483" s="140" t="s">
        <v>595</v>
      </c>
      <c r="F483" s="141" t="s">
        <v>596</v>
      </c>
      <c r="G483" s="142" t="s">
        <v>190</v>
      </c>
      <c r="H483" s="143">
        <v>110.34099999999999</v>
      </c>
      <c r="I483" s="144"/>
      <c r="J483" s="145">
        <f>ROUND(I483*H483,2)</f>
        <v>0</v>
      </c>
      <c r="K483" s="146"/>
      <c r="L483" s="32"/>
      <c r="M483" s="147" t="s">
        <v>1</v>
      </c>
      <c r="N483" s="148" t="s">
        <v>42</v>
      </c>
      <c r="P483" s="149">
        <f>O483*H483</f>
        <v>0</v>
      </c>
      <c r="Q483" s="149">
        <v>3.0000000000000001E-5</v>
      </c>
      <c r="R483" s="149">
        <f>Q483*H483</f>
        <v>3.3102299999999999E-3</v>
      </c>
      <c r="S483" s="149">
        <v>4.6299999999999996E-3</v>
      </c>
      <c r="T483" s="150">
        <f>S483*H483</f>
        <v>0.51087882999999989</v>
      </c>
      <c r="AR483" s="151" t="s">
        <v>152</v>
      </c>
      <c r="AT483" s="151" t="s">
        <v>148</v>
      </c>
      <c r="AU483" s="151" t="s">
        <v>86</v>
      </c>
      <c r="AY483" s="17" t="s">
        <v>143</v>
      </c>
      <c r="BE483" s="152">
        <f>IF(N483="základní",J483,0)</f>
        <v>0</v>
      </c>
      <c r="BF483" s="152">
        <f>IF(N483="snížená",J483,0)</f>
        <v>0</v>
      </c>
      <c r="BG483" s="152">
        <f>IF(N483="zákl. přenesená",J483,0)</f>
        <v>0</v>
      </c>
      <c r="BH483" s="152">
        <f>IF(N483="sníž. přenesená",J483,0)</f>
        <v>0</v>
      </c>
      <c r="BI483" s="152">
        <f>IF(N483="nulová",J483,0)</f>
        <v>0</v>
      </c>
      <c r="BJ483" s="17" t="s">
        <v>84</v>
      </c>
      <c r="BK483" s="152">
        <f>ROUND(I483*H483,2)</f>
        <v>0</v>
      </c>
      <c r="BL483" s="17" t="s">
        <v>152</v>
      </c>
      <c r="BM483" s="151" t="s">
        <v>597</v>
      </c>
    </row>
    <row r="484" spans="2:65" s="1" customFormat="1" ht="12">
      <c r="B484" s="32"/>
      <c r="D484" s="153" t="s">
        <v>155</v>
      </c>
      <c r="F484" s="154" t="s">
        <v>598</v>
      </c>
      <c r="I484" s="155"/>
      <c r="L484" s="32"/>
      <c r="M484" s="156"/>
      <c r="T484" s="56"/>
      <c r="AT484" s="17" t="s">
        <v>155</v>
      </c>
      <c r="AU484" s="17" t="s">
        <v>86</v>
      </c>
    </row>
    <row r="485" spans="2:65" s="1" customFormat="1" ht="24">
      <c r="B485" s="32"/>
      <c r="D485" s="153" t="s">
        <v>156</v>
      </c>
      <c r="F485" s="157" t="s">
        <v>157</v>
      </c>
      <c r="I485" s="155"/>
      <c r="L485" s="32"/>
      <c r="M485" s="156"/>
      <c r="T485" s="56"/>
      <c r="AT485" s="17" t="s">
        <v>156</v>
      </c>
      <c r="AU485" s="17" t="s">
        <v>86</v>
      </c>
    </row>
    <row r="486" spans="2:65" s="14" customFormat="1" ht="12">
      <c r="B486" s="184"/>
      <c r="D486" s="153" t="s">
        <v>158</v>
      </c>
      <c r="E486" s="185" t="s">
        <v>1</v>
      </c>
      <c r="F486" s="186" t="s">
        <v>371</v>
      </c>
      <c r="H486" s="185" t="s">
        <v>1</v>
      </c>
      <c r="I486" s="187"/>
      <c r="L486" s="184"/>
      <c r="M486" s="188"/>
      <c r="T486" s="189"/>
      <c r="AT486" s="185" t="s">
        <v>158</v>
      </c>
      <c r="AU486" s="185" t="s">
        <v>86</v>
      </c>
      <c r="AV486" s="14" t="s">
        <v>84</v>
      </c>
      <c r="AW486" s="14" t="s">
        <v>33</v>
      </c>
      <c r="AX486" s="14" t="s">
        <v>77</v>
      </c>
      <c r="AY486" s="185" t="s">
        <v>143</v>
      </c>
    </row>
    <row r="487" spans="2:65" s="12" customFormat="1" ht="12">
      <c r="B487" s="158"/>
      <c r="D487" s="153" t="s">
        <v>158</v>
      </c>
      <c r="E487" s="159" t="s">
        <v>1</v>
      </c>
      <c r="F487" s="160" t="s">
        <v>599</v>
      </c>
      <c r="H487" s="161">
        <v>46.94</v>
      </c>
      <c r="I487" s="162"/>
      <c r="L487" s="158"/>
      <c r="M487" s="163"/>
      <c r="T487" s="164"/>
      <c r="AT487" s="159" t="s">
        <v>158</v>
      </c>
      <c r="AU487" s="159" t="s">
        <v>86</v>
      </c>
      <c r="AV487" s="12" t="s">
        <v>86</v>
      </c>
      <c r="AW487" s="12" t="s">
        <v>33</v>
      </c>
      <c r="AX487" s="12" t="s">
        <v>77</v>
      </c>
      <c r="AY487" s="159" t="s">
        <v>143</v>
      </c>
    </row>
    <row r="488" spans="2:65" s="15" customFormat="1" ht="12">
      <c r="B488" s="190"/>
      <c r="D488" s="153" t="s">
        <v>158</v>
      </c>
      <c r="E488" s="191" t="s">
        <v>1</v>
      </c>
      <c r="F488" s="192" t="s">
        <v>347</v>
      </c>
      <c r="H488" s="193">
        <v>46.94</v>
      </c>
      <c r="I488" s="194"/>
      <c r="L488" s="190"/>
      <c r="M488" s="195"/>
      <c r="T488" s="196"/>
      <c r="AT488" s="191" t="s">
        <v>158</v>
      </c>
      <c r="AU488" s="191" t="s">
        <v>86</v>
      </c>
      <c r="AV488" s="15" t="s">
        <v>153</v>
      </c>
      <c r="AW488" s="15" t="s">
        <v>33</v>
      </c>
      <c r="AX488" s="15" t="s">
        <v>77</v>
      </c>
      <c r="AY488" s="191" t="s">
        <v>143</v>
      </c>
    </row>
    <row r="489" spans="2:65" s="14" customFormat="1" ht="12">
      <c r="B489" s="184"/>
      <c r="D489" s="153" t="s">
        <v>158</v>
      </c>
      <c r="E489" s="185" t="s">
        <v>1</v>
      </c>
      <c r="F489" s="186" t="s">
        <v>374</v>
      </c>
      <c r="H489" s="185" t="s">
        <v>1</v>
      </c>
      <c r="I489" s="187"/>
      <c r="L489" s="184"/>
      <c r="M489" s="188"/>
      <c r="T489" s="189"/>
      <c r="AT489" s="185" t="s">
        <v>158</v>
      </c>
      <c r="AU489" s="185" t="s">
        <v>86</v>
      </c>
      <c r="AV489" s="14" t="s">
        <v>84</v>
      </c>
      <c r="AW489" s="14" t="s">
        <v>33</v>
      </c>
      <c r="AX489" s="14" t="s">
        <v>77</v>
      </c>
      <c r="AY489" s="185" t="s">
        <v>143</v>
      </c>
    </row>
    <row r="490" spans="2:65" s="12" customFormat="1" ht="12">
      <c r="B490" s="158"/>
      <c r="D490" s="153" t="s">
        <v>158</v>
      </c>
      <c r="E490" s="159" t="s">
        <v>1</v>
      </c>
      <c r="F490" s="160" t="s">
        <v>600</v>
      </c>
      <c r="H490" s="161">
        <v>53.37</v>
      </c>
      <c r="I490" s="162"/>
      <c r="L490" s="158"/>
      <c r="M490" s="163"/>
      <c r="T490" s="164"/>
      <c r="AT490" s="159" t="s">
        <v>158</v>
      </c>
      <c r="AU490" s="159" t="s">
        <v>86</v>
      </c>
      <c r="AV490" s="12" t="s">
        <v>86</v>
      </c>
      <c r="AW490" s="12" t="s">
        <v>33</v>
      </c>
      <c r="AX490" s="12" t="s">
        <v>77</v>
      </c>
      <c r="AY490" s="159" t="s">
        <v>143</v>
      </c>
    </row>
    <row r="491" spans="2:65" s="15" customFormat="1" ht="12">
      <c r="B491" s="190"/>
      <c r="D491" s="153" t="s">
        <v>158</v>
      </c>
      <c r="E491" s="191" t="s">
        <v>1</v>
      </c>
      <c r="F491" s="192" t="s">
        <v>347</v>
      </c>
      <c r="H491" s="193">
        <v>53.37</v>
      </c>
      <c r="I491" s="194"/>
      <c r="L491" s="190"/>
      <c r="M491" s="195"/>
      <c r="T491" s="196"/>
      <c r="AT491" s="191" t="s">
        <v>158</v>
      </c>
      <c r="AU491" s="191" t="s">
        <v>86</v>
      </c>
      <c r="AV491" s="15" t="s">
        <v>153</v>
      </c>
      <c r="AW491" s="15" t="s">
        <v>33</v>
      </c>
      <c r="AX491" s="15" t="s">
        <v>77</v>
      </c>
      <c r="AY491" s="191" t="s">
        <v>143</v>
      </c>
    </row>
    <row r="492" spans="2:65" s="13" customFormat="1" ht="12">
      <c r="B492" s="165"/>
      <c r="D492" s="153" t="s">
        <v>158</v>
      </c>
      <c r="E492" s="166" t="s">
        <v>1</v>
      </c>
      <c r="F492" s="167" t="s">
        <v>160</v>
      </c>
      <c r="H492" s="168">
        <v>100.31</v>
      </c>
      <c r="I492" s="169"/>
      <c r="L492" s="165"/>
      <c r="M492" s="170"/>
      <c r="T492" s="171"/>
      <c r="AT492" s="166" t="s">
        <v>158</v>
      </c>
      <c r="AU492" s="166" t="s">
        <v>86</v>
      </c>
      <c r="AV492" s="13" t="s">
        <v>161</v>
      </c>
      <c r="AW492" s="13" t="s">
        <v>33</v>
      </c>
      <c r="AX492" s="13" t="s">
        <v>84</v>
      </c>
      <c r="AY492" s="166" t="s">
        <v>143</v>
      </c>
    </row>
    <row r="493" spans="2:65" s="12" customFormat="1" ht="12">
      <c r="B493" s="158"/>
      <c r="D493" s="153" t="s">
        <v>158</v>
      </c>
      <c r="F493" s="160" t="s">
        <v>497</v>
      </c>
      <c r="H493" s="161">
        <v>110.34099999999999</v>
      </c>
      <c r="I493" s="162"/>
      <c r="L493" s="158"/>
      <c r="M493" s="163"/>
      <c r="T493" s="164"/>
      <c r="AT493" s="159" t="s">
        <v>158</v>
      </c>
      <c r="AU493" s="159" t="s">
        <v>86</v>
      </c>
      <c r="AV493" s="12" t="s">
        <v>86</v>
      </c>
      <c r="AW493" s="12" t="s">
        <v>3</v>
      </c>
      <c r="AX493" s="12" t="s">
        <v>84</v>
      </c>
      <c r="AY493" s="159" t="s">
        <v>143</v>
      </c>
    </row>
    <row r="494" spans="2:65" s="1" customFormat="1" ht="14.5" customHeight="1">
      <c r="B494" s="137"/>
      <c r="C494" s="138" t="s">
        <v>601</v>
      </c>
      <c r="D494" s="138" t="s">
        <v>148</v>
      </c>
      <c r="E494" s="140" t="s">
        <v>602</v>
      </c>
      <c r="F494" s="141" t="s">
        <v>603</v>
      </c>
      <c r="G494" s="142" t="s">
        <v>151</v>
      </c>
      <c r="H494" s="143">
        <v>1464.7159999999999</v>
      </c>
      <c r="I494" s="144"/>
      <c r="J494" s="145">
        <f>ROUND(I494*H494,2)</f>
        <v>0</v>
      </c>
      <c r="K494" s="146"/>
      <c r="L494" s="32"/>
      <c r="M494" s="147" t="s">
        <v>1</v>
      </c>
      <c r="N494" s="148" t="s">
        <v>42</v>
      </c>
      <c r="P494" s="149">
        <f>O494*H494</f>
        <v>0</v>
      </c>
      <c r="Q494" s="149">
        <v>1.3999999999999999E-4</v>
      </c>
      <c r="R494" s="149">
        <f>Q494*H494</f>
        <v>0.20506023999999998</v>
      </c>
      <c r="S494" s="149">
        <v>0</v>
      </c>
      <c r="T494" s="150">
        <f>S494*H494</f>
        <v>0</v>
      </c>
      <c r="AR494" s="151" t="s">
        <v>152</v>
      </c>
      <c r="AT494" s="151" t="s">
        <v>148</v>
      </c>
      <c r="AU494" s="151" t="s">
        <v>86</v>
      </c>
      <c r="AY494" s="17" t="s">
        <v>143</v>
      </c>
      <c r="BE494" s="152">
        <f>IF(N494="základní",J494,0)</f>
        <v>0</v>
      </c>
      <c r="BF494" s="152">
        <f>IF(N494="snížená",J494,0)</f>
        <v>0</v>
      </c>
      <c r="BG494" s="152">
        <f>IF(N494="zákl. přenesená",J494,0)</f>
        <v>0</v>
      </c>
      <c r="BH494" s="152">
        <f>IF(N494="sníž. přenesená",J494,0)</f>
        <v>0</v>
      </c>
      <c r="BI494" s="152">
        <f>IF(N494="nulová",J494,0)</f>
        <v>0</v>
      </c>
      <c r="BJ494" s="17" t="s">
        <v>84</v>
      </c>
      <c r="BK494" s="152">
        <f>ROUND(I494*H494,2)</f>
        <v>0</v>
      </c>
      <c r="BL494" s="17" t="s">
        <v>152</v>
      </c>
      <c r="BM494" s="151" t="s">
        <v>604</v>
      </c>
    </row>
    <row r="495" spans="2:65" s="1" customFormat="1" ht="12">
      <c r="B495" s="32"/>
      <c r="D495" s="153" t="s">
        <v>155</v>
      </c>
      <c r="F495" s="154" t="s">
        <v>605</v>
      </c>
      <c r="I495" s="155"/>
      <c r="L495" s="32"/>
      <c r="M495" s="156"/>
      <c r="T495" s="56"/>
      <c r="AT495" s="17" t="s">
        <v>155</v>
      </c>
      <c r="AU495" s="17" t="s">
        <v>86</v>
      </c>
    </row>
    <row r="496" spans="2:65" s="1" customFormat="1" ht="48">
      <c r="B496" s="32"/>
      <c r="D496" s="153" t="s">
        <v>156</v>
      </c>
      <c r="F496" s="157" t="s">
        <v>606</v>
      </c>
      <c r="I496" s="155"/>
      <c r="L496" s="32"/>
      <c r="M496" s="156"/>
      <c r="T496" s="56"/>
      <c r="AT496" s="17" t="s">
        <v>156</v>
      </c>
      <c r="AU496" s="17" t="s">
        <v>86</v>
      </c>
    </row>
    <row r="497" spans="2:65" s="12" customFormat="1" ht="12">
      <c r="B497" s="158"/>
      <c r="D497" s="153" t="s">
        <v>158</v>
      </c>
      <c r="E497" s="159" t="s">
        <v>1</v>
      </c>
      <c r="F497" s="160" t="s">
        <v>607</v>
      </c>
      <c r="H497" s="161">
        <v>1220.597</v>
      </c>
      <c r="I497" s="162"/>
      <c r="L497" s="158"/>
      <c r="M497" s="163"/>
      <c r="T497" s="164"/>
      <c r="AT497" s="159" t="s">
        <v>158</v>
      </c>
      <c r="AU497" s="159" t="s">
        <v>86</v>
      </c>
      <c r="AV497" s="12" t="s">
        <v>86</v>
      </c>
      <c r="AW497" s="12" t="s">
        <v>33</v>
      </c>
      <c r="AX497" s="12" t="s">
        <v>77</v>
      </c>
      <c r="AY497" s="159" t="s">
        <v>143</v>
      </c>
    </row>
    <row r="498" spans="2:65" s="13" customFormat="1" ht="12">
      <c r="B498" s="165"/>
      <c r="D498" s="153" t="s">
        <v>158</v>
      </c>
      <c r="E498" s="166" t="s">
        <v>1</v>
      </c>
      <c r="F498" s="167" t="s">
        <v>160</v>
      </c>
      <c r="H498" s="168">
        <v>1220.597</v>
      </c>
      <c r="I498" s="169"/>
      <c r="L498" s="165"/>
      <c r="M498" s="170"/>
      <c r="T498" s="171"/>
      <c r="AT498" s="166" t="s">
        <v>158</v>
      </c>
      <c r="AU498" s="166" t="s">
        <v>86</v>
      </c>
      <c r="AV498" s="13" t="s">
        <v>161</v>
      </c>
      <c r="AW498" s="13" t="s">
        <v>33</v>
      </c>
      <c r="AX498" s="13" t="s">
        <v>84</v>
      </c>
      <c r="AY498" s="166" t="s">
        <v>143</v>
      </c>
    </row>
    <row r="499" spans="2:65" s="12" customFormat="1" ht="12">
      <c r="B499" s="158"/>
      <c r="D499" s="153" t="s">
        <v>158</v>
      </c>
      <c r="F499" s="160" t="s">
        <v>608</v>
      </c>
      <c r="H499" s="161">
        <v>1464.7159999999999</v>
      </c>
      <c r="I499" s="162"/>
      <c r="L499" s="158"/>
      <c r="M499" s="163"/>
      <c r="T499" s="164"/>
      <c r="AT499" s="159" t="s">
        <v>158</v>
      </c>
      <c r="AU499" s="159" t="s">
        <v>86</v>
      </c>
      <c r="AV499" s="12" t="s">
        <v>86</v>
      </c>
      <c r="AW499" s="12" t="s">
        <v>3</v>
      </c>
      <c r="AX499" s="12" t="s">
        <v>84</v>
      </c>
      <c r="AY499" s="159" t="s">
        <v>143</v>
      </c>
    </row>
    <row r="500" spans="2:65" s="11" customFormat="1" ht="22.75" customHeight="1">
      <c r="B500" s="125"/>
      <c r="D500" s="126" t="s">
        <v>76</v>
      </c>
      <c r="E500" s="135" t="s">
        <v>609</v>
      </c>
      <c r="F500" s="135" t="s">
        <v>610</v>
      </c>
      <c r="I500" s="128"/>
      <c r="J500" s="136">
        <f>BK500</f>
        <v>0</v>
      </c>
      <c r="L500" s="125"/>
      <c r="M500" s="130"/>
      <c r="P500" s="131">
        <f>SUM(P501:P558)</f>
        <v>0</v>
      </c>
      <c r="R500" s="131">
        <f>SUM(R501:R558)</f>
        <v>3.1395200000000001</v>
      </c>
      <c r="T500" s="132">
        <f>SUM(T501:T558)</f>
        <v>2.4126806600000004</v>
      </c>
      <c r="AR500" s="126" t="s">
        <v>86</v>
      </c>
      <c r="AT500" s="133" t="s">
        <v>76</v>
      </c>
      <c r="AU500" s="133" t="s">
        <v>84</v>
      </c>
      <c r="AY500" s="126" t="s">
        <v>143</v>
      </c>
      <c r="BK500" s="134">
        <f>SUM(BK501:BK558)</f>
        <v>0</v>
      </c>
    </row>
    <row r="501" spans="2:65" s="1" customFormat="1" ht="14.5" customHeight="1">
      <c r="B501" s="137"/>
      <c r="C501" s="138" t="s">
        <v>611</v>
      </c>
      <c r="D501" s="139" t="s">
        <v>148</v>
      </c>
      <c r="E501" s="140" t="s">
        <v>612</v>
      </c>
      <c r="F501" s="141" t="s">
        <v>613</v>
      </c>
      <c r="G501" s="142" t="s">
        <v>273</v>
      </c>
      <c r="H501" s="143">
        <v>1</v>
      </c>
      <c r="I501" s="144"/>
      <c r="J501" s="145">
        <f>ROUND(I501*H501,2)</f>
        <v>0</v>
      </c>
      <c r="K501" s="146"/>
      <c r="L501" s="32"/>
      <c r="M501" s="147" t="s">
        <v>1</v>
      </c>
      <c r="N501" s="148" t="s">
        <v>42</v>
      </c>
      <c r="P501" s="149">
        <f>O501*H501</f>
        <v>0</v>
      </c>
      <c r="Q501" s="149">
        <v>4.4000000000000002E-4</v>
      </c>
      <c r="R501" s="149">
        <f>Q501*H501</f>
        <v>4.4000000000000002E-4</v>
      </c>
      <c r="S501" s="149">
        <v>0</v>
      </c>
      <c r="T501" s="150">
        <f>S501*H501</f>
        <v>0</v>
      </c>
      <c r="AR501" s="151" t="s">
        <v>152</v>
      </c>
      <c r="AT501" s="151" t="s">
        <v>148</v>
      </c>
      <c r="AU501" s="151" t="s">
        <v>86</v>
      </c>
      <c r="AY501" s="17" t="s">
        <v>143</v>
      </c>
      <c r="BE501" s="152">
        <f>IF(N501="základní",J501,0)</f>
        <v>0</v>
      </c>
      <c r="BF501" s="152">
        <f>IF(N501="snížená",J501,0)</f>
        <v>0</v>
      </c>
      <c r="BG501" s="152">
        <f>IF(N501="zákl. přenesená",J501,0)</f>
        <v>0</v>
      </c>
      <c r="BH501" s="152">
        <f>IF(N501="sníž. přenesená",J501,0)</f>
        <v>0</v>
      </c>
      <c r="BI501" s="152">
        <f>IF(N501="nulová",J501,0)</f>
        <v>0</v>
      </c>
      <c r="BJ501" s="17" t="s">
        <v>84</v>
      </c>
      <c r="BK501" s="152">
        <f>ROUND(I501*H501,2)</f>
        <v>0</v>
      </c>
      <c r="BL501" s="17" t="s">
        <v>152</v>
      </c>
      <c r="BM501" s="151" t="s">
        <v>614</v>
      </c>
    </row>
    <row r="502" spans="2:65" s="1" customFormat="1" ht="12">
      <c r="B502" s="32"/>
      <c r="D502" s="153" t="s">
        <v>155</v>
      </c>
      <c r="F502" s="154" t="s">
        <v>613</v>
      </c>
      <c r="I502" s="155"/>
      <c r="L502" s="32"/>
      <c r="M502" s="156"/>
      <c r="T502" s="56"/>
      <c r="AT502" s="17" t="s">
        <v>155</v>
      </c>
      <c r="AU502" s="17" t="s">
        <v>86</v>
      </c>
    </row>
    <row r="503" spans="2:65" s="1" customFormat="1" ht="24">
      <c r="B503" s="32"/>
      <c r="D503" s="153" t="s">
        <v>156</v>
      </c>
      <c r="F503" s="157" t="s">
        <v>615</v>
      </c>
      <c r="I503" s="155"/>
      <c r="L503" s="32"/>
      <c r="M503" s="156"/>
      <c r="T503" s="56"/>
      <c r="AT503" s="17" t="s">
        <v>156</v>
      </c>
      <c r="AU503" s="17" t="s">
        <v>86</v>
      </c>
    </row>
    <row r="504" spans="2:65" s="1" customFormat="1" ht="14.5" customHeight="1">
      <c r="B504" s="137"/>
      <c r="C504" s="172" t="s">
        <v>616</v>
      </c>
      <c r="D504" s="173" t="s">
        <v>286</v>
      </c>
      <c r="E504" s="174" t="s">
        <v>617</v>
      </c>
      <c r="F504" s="175" t="s">
        <v>618</v>
      </c>
      <c r="G504" s="176" t="s">
        <v>273</v>
      </c>
      <c r="H504" s="177">
        <v>1</v>
      </c>
      <c r="I504" s="178"/>
      <c r="J504" s="179">
        <f>ROUND(I504*H504,2)</f>
        <v>0</v>
      </c>
      <c r="K504" s="180"/>
      <c r="L504" s="181"/>
      <c r="M504" s="182" t="s">
        <v>1</v>
      </c>
      <c r="N504" s="183" t="s">
        <v>42</v>
      </c>
      <c r="P504" s="149">
        <f>O504*H504</f>
        <v>0</v>
      </c>
      <c r="Q504" s="149">
        <v>8.0000000000000002E-3</v>
      </c>
      <c r="R504" s="149">
        <f>Q504*H504</f>
        <v>8.0000000000000002E-3</v>
      </c>
      <c r="S504" s="149">
        <v>0</v>
      </c>
      <c r="T504" s="150">
        <f>S504*H504</f>
        <v>0</v>
      </c>
      <c r="AR504" s="151" t="s">
        <v>289</v>
      </c>
      <c r="AT504" s="151" t="s">
        <v>286</v>
      </c>
      <c r="AU504" s="151" t="s">
        <v>86</v>
      </c>
      <c r="AY504" s="17" t="s">
        <v>143</v>
      </c>
      <c r="BE504" s="152">
        <f>IF(N504="základní",J504,0)</f>
        <v>0</v>
      </c>
      <c r="BF504" s="152">
        <f>IF(N504="snížená",J504,0)</f>
        <v>0</v>
      </c>
      <c r="BG504" s="152">
        <f>IF(N504="zákl. přenesená",J504,0)</f>
        <v>0</v>
      </c>
      <c r="BH504" s="152">
        <f>IF(N504="sníž. přenesená",J504,0)</f>
        <v>0</v>
      </c>
      <c r="BI504" s="152">
        <f>IF(N504="nulová",J504,0)</f>
        <v>0</v>
      </c>
      <c r="BJ504" s="17" t="s">
        <v>84</v>
      </c>
      <c r="BK504" s="152">
        <f>ROUND(I504*H504,2)</f>
        <v>0</v>
      </c>
      <c r="BL504" s="17" t="s">
        <v>152</v>
      </c>
      <c r="BM504" s="151" t="s">
        <v>619</v>
      </c>
    </row>
    <row r="505" spans="2:65" s="1" customFormat="1" ht="12">
      <c r="B505" s="32"/>
      <c r="D505" s="153" t="s">
        <v>155</v>
      </c>
      <c r="F505" s="154" t="s">
        <v>618</v>
      </c>
      <c r="I505" s="155"/>
      <c r="L505" s="32"/>
      <c r="M505" s="156"/>
      <c r="T505" s="56"/>
      <c r="AT505" s="17" t="s">
        <v>155</v>
      </c>
      <c r="AU505" s="17" t="s">
        <v>86</v>
      </c>
    </row>
    <row r="506" spans="2:65" s="1" customFormat="1" ht="24">
      <c r="B506" s="32"/>
      <c r="D506" s="153" t="s">
        <v>156</v>
      </c>
      <c r="F506" s="157" t="s">
        <v>620</v>
      </c>
      <c r="I506" s="155"/>
      <c r="L506" s="32"/>
      <c r="M506" s="156"/>
      <c r="T506" s="56"/>
      <c r="AT506" s="17" t="s">
        <v>156</v>
      </c>
      <c r="AU506" s="17" t="s">
        <v>86</v>
      </c>
    </row>
    <row r="507" spans="2:65" s="1" customFormat="1" ht="14.5" customHeight="1">
      <c r="B507" s="137"/>
      <c r="C507" s="138" t="s">
        <v>621</v>
      </c>
      <c r="D507" s="138" t="s">
        <v>148</v>
      </c>
      <c r="E507" s="140" t="s">
        <v>622</v>
      </c>
      <c r="F507" s="141" t="s">
        <v>623</v>
      </c>
      <c r="G507" s="142" t="s">
        <v>151</v>
      </c>
      <c r="H507" s="143">
        <v>127.117</v>
      </c>
      <c r="I507" s="144"/>
      <c r="J507" s="145">
        <f>ROUND(I507*H507,2)</f>
        <v>0</v>
      </c>
      <c r="K507" s="146"/>
      <c r="L507" s="32"/>
      <c r="M507" s="147" t="s">
        <v>1</v>
      </c>
      <c r="N507" s="148" t="s">
        <v>42</v>
      </c>
      <c r="P507" s="149">
        <f>O507*H507</f>
        <v>0</v>
      </c>
      <c r="Q507" s="149">
        <v>0</v>
      </c>
      <c r="R507" s="149">
        <f>Q507*H507</f>
        <v>0</v>
      </c>
      <c r="S507" s="149">
        <v>1.098E-2</v>
      </c>
      <c r="T507" s="150">
        <f>S507*H507</f>
        <v>1.3957446600000001</v>
      </c>
      <c r="AR507" s="151" t="s">
        <v>152</v>
      </c>
      <c r="AT507" s="151" t="s">
        <v>148</v>
      </c>
      <c r="AU507" s="151" t="s">
        <v>86</v>
      </c>
      <c r="AY507" s="17" t="s">
        <v>143</v>
      </c>
      <c r="BE507" s="152">
        <f>IF(N507="základní",J507,0)</f>
        <v>0</v>
      </c>
      <c r="BF507" s="152">
        <f>IF(N507="snížená",J507,0)</f>
        <v>0</v>
      </c>
      <c r="BG507" s="152">
        <f>IF(N507="zákl. přenesená",J507,0)</f>
        <v>0</v>
      </c>
      <c r="BH507" s="152">
        <f>IF(N507="sníž. přenesená",J507,0)</f>
        <v>0</v>
      </c>
      <c r="BI507" s="152">
        <f>IF(N507="nulová",J507,0)</f>
        <v>0</v>
      </c>
      <c r="BJ507" s="17" t="s">
        <v>84</v>
      </c>
      <c r="BK507" s="152">
        <f>ROUND(I507*H507,2)</f>
        <v>0</v>
      </c>
      <c r="BL507" s="17" t="s">
        <v>152</v>
      </c>
      <c r="BM507" s="151" t="s">
        <v>624</v>
      </c>
    </row>
    <row r="508" spans="2:65" s="1" customFormat="1" ht="12">
      <c r="B508" s="32"/>
      <c r="D508" s="153" t="s">
        <v>155</v>
      </c>
      <c r="F508" s="154" t="s">
        <v>625</v>
      </c>
      <c r="I508" s="155"/>
      <c r="L508" s="32"/>
      <c r="M508" s="156"/>
      <c r="T508" s="56"/>
      <c r="AT508" s="17" t="s">
        <v>155</v>
      </c>
      <c r="AU508" s="17" t="s">
        <v>86</v>
      </c>
    </row>
    <row r="509" spans="2:65" s="1" customFormat="1" ht="24">
      <c r="B509" s="32"/>
      <c r="D509" s="153" t="s">
        <v>156</v>
      </c>
      <c r="F509" s="157" t="s">
        <v>157</v>
      </c>
      <c r="I509" s="155"/>
      <c r="L509" s="32"/>
      <c r="M509" s="156"/>
      <c r="T509" s="56"/>
      <c r="AT509" s="17" t="s">
        <v>156</v>
      </c>
      <c r="AU509" s="17" t="s">
        <v>86</v>
      </c>
    </row>
    <row r="510" spans="2:65" s="14" customFormat="1" ht="12">
      <c r="B510" s="184"/>
      <c r="D510" s="153" t="s">
        <v>158</v>
      </c>
      <c r="E510" s="185" t="s">
        <v>1</v>
      </c>
      <c r="F510" s="186" t="s">
        <v>626</v>
      </c>
      <c r="H510" s="185" t="s">
        <v>1</v>
      </c>
      <c r="I510" s="187"/>
      <c r="L510" s="184"/>
      <c r="M510" s="188"/>
      <c r="T510" s="189"/>
      <c r="AT510" s="185" t="s">
        <v>158</v>
      </c>
      <c r="AU510" s="185" t="s">
        <v>86</v>
      </c>
      <c r="AV510" s="14" t="s">
        <v>84</v>
      </c>
      <c r="AW510" s="14" t="s">
        <v>33</v>
      </c>
      <c r="AX510" s="14" t="s">
        <v>77</v>
      </c>
      <c r="AY510" s="185" t="s">
        <v>143</v>
      </c>
    </row>
    <row r="511" spans="2:65" s="12" customFormat="1" ht="12">
      <c r="B511" s="158"/>
      <c r="D511" s="153" t="s">
        <v>158</v>
      </c>
      <c r="E511" s="159" t="s">
        <v>1</v>
      </c>
      <c r="F511" s="160" t="s">
        <v>627</v>
      </c>
      <c r="H511" s="161">
        <v>37.378</v>
      </c>
      <c r="I511" s="162"/>
      <c r="L511" s="158"/>
      <c r="M511" s="163"/>
      <c r="T511" s="164"/>
      <c r="AT511" s="159" t="s">
        <v>158</v>
      </c>
      <c r="AU511" s="159" t="s">
        <v>86</v>
      </c>
      <c r="AV511" s="12" t="s">
        <v>86</v>
      </c>
      <c r="AW511" s="12" t="s">
        <v>33</v>
      </c>
      <c r="AX511" s="12" t="s">
        <v>77</v>
      </c>
      <c r="AY511" s="159" t="s">
        <v>143</v>
      </c>
    </row>
    <row r="512" spans="2:65" s="12" customFormat="1" ht="12">
      <c r="B512" s="158"/>
      <c r="D512" s="153" t="s">
        <v>158</v>
      </c>
      <c r="E512" s="159" t="s">
        <v>1</v>
      </c>
      <c r="F512" s="160" t="s">
        <v>628</v>
      </c>
      <c r="H512" s="161">
        <v>10.313000000000001</v>
      </c>
      <c r="I512" s="162"/>
      <c r="L512" s="158"/>
      <c r="M512" s="163"/>
      <c r="T512" s="164"/>
      <c r="AT512" s="159" t="s">
        <v>158</v>
      </c>
      <c r="AU512" s="159" t="s">
        <v>86</v>
      </c>
      <c r="AV512" s="12" t="s">
        <v>86</v>
      </c>
      <c r="AW512" s="12" t="s">
        <v>33</v>
      </c>
      <c r="AX512" s="12" t="s">
        <v>77</v>
      </c>
      <c r="AY512" s="159" t="s">
        <v>143</v>
      </c>
    </row>
    <row r="513" spans="2:65" s="15" customFormat="1" ht="12">
      <c r="B513" s="190"/>
      <c r="D513" s="153" t="s">
        <v>158</v>
      </c>
      <c r="E513" s="191" t="s">
        <v>1</v>
      </c>
      <c r="F513" s="192" t="s">
        <v>347</v>
      </c>
      <c r="H513" s="193">
        <v>47.691000000000003</v>
      </c>
      <c r="I513" s="194"/>
      <c r="L513" s="190"/>
      <c r="M513" s="195"/>
      <c r="T513" s="196"/>
      <c r="AT513" s="191" t="s">
        <v>158</v>
      </c>
      <c r="AU513" s="191" t="s">
        <v>86</v>
      </c>
      <c r="AV513" s="15" t="s">
        <v>153</v>
      </c>
      <c r="AW513" s="15" t="s">
        <v>33</v>
      </c>
      <c r="AX513" s="15" t="s">
        <v>77</v>
      </c>
      <c r="AY513" s="191" t="s">
        <v>143</v>
      </c>
    </row>
    <row r="514" spans="2:65" s="14" customFormat="1" ht="12">
      <c r="B514" s="184"/>
      <c r="D514" s="153" t="s">
        <v>158</v>
      </c>
      <c r="E514" s="185" t="s">
        <v>1</v>
      </c>
      <c r="F514" s="186" t="s">
        <v>629</v>
      </c>
      <c r="H514" s="185" t="s">
        <v>1</v>
      </c>
      <c r="I514" s="187"/>
      <c r="L514" s="184"/>
      <c r="M514" s="188"/>
      <c r="T514" s="189"/>
      <c r="AT514" s="185" t="s">
        <v>158</v>
      </c>
      <c r="AU514" s="185" t="s">
        <v>86</v>
      </c>
      <c r="AV514" s="14" t="s">
        <v>84</v>
      </c>
      <c r="AW514" s="14" t="s">
        <v>33</v>
      </c>
      <c r="AX514" s="14" t="s">
        <v>77</v>
      </c>
      <c r="AY514" s="185" t="s">
        <v>143</v>
      </c>
    </row>
    <row r="515" spans="2:65" s="12" customFormat="1" ht="12">
      <c r="B515" s="158"/>
      <c r="D515" s="153" t="s">
        <v>158</v>
      </c>
      <c r="E515" s="159" t="s">
        <v>1</v>
      </c>
      <c r="F515" s="160" t="s">
        <v>630</v>
      </c>
      <c r="H515" s="161">
        <v>46.573999999999998</v>
      </c>
      <c r="I515" s="162"/>
      <c r="L515" s="158"/>
      <c r="M515" s="163"/>
      <c r="T515" s="164"/>
      <c r="AT515" s="159" t="s">
        <v>158</v>
      </c>
      <c r="AU515" s="159" t="s">
        <v>86</v>
      </c>
      <c r="AV515" s="12" t="s">
        <v>86</v>
      </c>
      <c r="AW515" s="12" t="s">
        <v>33</v>
      </c>
      <c r="AX515" s="12" t="s">
        <v>77</v>
      </c>
      <c r="AY515" s="159" t="s">
        <v>143</v>
      </c>
    </row>
    <row r="516" spans="2:65" s="12" customFormat="1" ht="12">
      <c r="B516" s="158"/>
      <c r="D516" s="153" t="s">
        <v>158</v>
      </c>
      <c r="E516" s="159" t="s">
        <v>1</v>
      </c>
      <c r="F516" s="160" t="s">
        <v>631</v>
      </c>
      <c r="H516" s="161">
        <v>21.295999999999999</v>
      </c>
      <c r="I516" s="162"/>
      <c r="L516" s="158"/>
      <c r="M516" s="163"/>
      <c r="T516" s="164"/>
      <c r="AT516" s="159" t="s">
        <v>158</v>
      </c>
      <c r="AU516" s="159" t="s">
        <v>86</v>
      </c>
      <c r="AV516" s="12" t="s">
        <v>86</v>
      </c>
      <c r="AW516" s="12" t="s">
        <v>33</v>
      </c>
      <c r="AX516" s="12" t="s">
        <v>77</v>
      </c>
      <c r="AY516" s="159" t="s">
        <v>143</v>
      </c>
    </row>
    <row r="517" spans="2:65" s="15" customFormat="1" ht="12">
      <c r="B517" s="190"/>
      <c r="D517" s="153" t="s">
        <v>158</v>
      </c>
      <c r="E517" s="191" t="s">
        <v>1</v>
      </c>
      <c r="F517" s="192" t="s">
        <v>347</v>
      </c>
      <c r="H517" s="193">
        <v>67.87</v>
      </c>
      <c r="I517" s="194"/>
      <c r="L517" s="190"/>
      <c r="M517" s="195"/>
      <c r="T517" s="196"/>
      <c r="AT517" s="191" t="s">
        <v>158</v>
      </c>
      <c r="AU517" s="191" t="s">
        <v>86</v>
      </c>
      <c r="AV517" s="15" t="s">
        <v>153</v>
      </c>
      <c r="AW517" s="15" t="s">
        <v>33</v>
      </c>
      <c r="AX517" s="15" t="s">
        <v>77</v>
      </c>
      <c r="AY517" s="191" t="s">
        <v>143</v>
      </c>
    </row>
    <row r="518" spans="2:65" s="13" customFormat="1" ht="12">
      <c r="B518" s="165"/>
      <c r="D518" s="153" t="s">
        <v>158</v>
      </c>
      <c r="E518" s="166" t="s">
        <v>1</v>
      </c>
      <c r="F518" s="167" t="s">
        <v>160</v>
      </c>
      <c r="H518" s="168">
        <v>115.56100000000001</v>
      </c>
      <c r="I518" s="169"/>
      <c r="L518" s="165"/>
      <c r="M518" s="170"/>
      <c r="T518" s="171"/>
      <c r="AT518" s="166" t="s">
        <v>158</v>
      </c>
      <c r="AU518" s="166" t="s">
        <v>86</v>
      </c>
      <c r="AV518" s="13" t="s">
        <v>161</v>
      </c>
      <c r="AW518" s="13" t="s">
        <v>33</v>
      </c>
      <c r="AX518" s="13" t="s">
        <v>84</v>
      </c>
      <c r="AY518" s="166" t="s">
        <v>143</v>
      </c>
    </row>
    <row r="519" spans="2:65" s="12" customFormat="1" ht="12">
      <c r="B519" s="158"/>
      <c r="D519" s="153" t="s">
        <v>158</v>
      </c>
      <c r="F519" s="160" t="s">
        <v>632</v>
      </c>
      <c r="H519" s="161">
        <v>127.117</v>
      </c>
      <c r="I519" s="162"/>
      <c r="L519" s="158"/>
      <c r="M519" s="163"/>
      <c r="T519" s="164"/>
      <c r="AT519" s="159" t="s">
        <v>158</v>
      </c>
      <c r="AU519" s="159" t="s">
        <v>86</v>
      </c>
      <c r="AV519" s="12" t="s">
        <v>86</v>
      </c>
      <c r="AW519" s="12" t="s">
        <v>3</v>
      </c>
      <c r="AX519" s="12" t="s">
        <v>84</v>
      </c>
      <c r="AY519" s="159" t="s">
        <v>143</v>
      </c>
    </row>
    <row r="520" spans="2:65" s="1" customFormat="1" ht="14.5" customHeight="1">
      <c r="B520" s="137"/>
      <c r="C520" s="138" t="s">
        <v>633</v>
      </c>
      <c r="D520" s="138" t="s">
        <v>148</v>
      </c>
      <c r="E520" s="140" t="s">
        <v>634</v>
      </c>
      <c r="F520" s="141" t="s">
        <v>635</v>
      </c>
      <c r="G520" s="142" t="s">
        <v>151</v>
      </c>
      <c r="H520" s="143">
        <v>127.117</v>
      </c>
      <c r="I520" s="144"/>
      <c r="J520" s="145">
        <f>ROUND(I520*H520,2)</f>
        <v>0</v>
      </c>
      <c r="K520" s="146"/>
      <c r="L520" s="32"/>
      <c r="M520" s="147" t="s">
        <v>1</v>
      </c>
      <c r="N520" s="148" t="s">
        <v>42</v>
      </c>
      <c r="P520" s="149">
        <f>O520*H520</f>
        <v>0</v>
      </c>
      <c r="Q520" s="149">
        <v>0</v>
      </c>
      <c r="R520" s="149">
        <f>Q520*H520</f>
        <v>0</v>
      </c>
      <c r="S520" s="149">
        <v>8.0000000000000002E-3</v>
      </c>
      <c r="T520" s="150">
        <f>S520*H520</f>
        <v>1.0169360000000001</v>
      </c>
      <c r="AR520" s="151" t="s">
        <v>152</v>
      </c>
      <c r="AT520" s="151" t="s">
        <v>148</v>
      </c>
      <c r="AU520" s="151" t="s">
        <v>86</v>
      </c>
      <c r="AY520" s="17" t="s">
        <v>143</v>
      </c>
      <c r="BE520" s="152">
        <f>IF(N520="základní",J520,0)</f>
        <v>0</v>
      </c>
      <c r="BF520" s="152">
        <f>IF(N520="snížená",J520,0)</f>
        <v>0</v>
      </c>
      <c r="BG520" s="152">
        <f>IF(N520="zákl. přenesená",J520,0)</f>
        <v>0</v>
      </c>
      <c r="BH520" s="152">
        <f>IF(N520="sníž. přenesená",J520,0)</f>
        <v>0</v>
      </c>
      <c r="BI520" s="152">
        <f>IF(N520="nulová",J520,0)</f>
        <v>0</v>
      </c>
      <c r="BJ520" s="17" t="s">
        <v>84</v>
      </c>
      <c r="BK520" s="152">
        <f>ROUND(I520*H520,2)</f>
        <v>0</v>
      </c>
      <c r="BL520" s="17" t="s">
        <v>152</v>
      </c>
      <c r="BM520" s="151" t="s">
        <v>636</v>
      </c>
    </row>
    <row r="521" spans="2:65" s="1" customFormat="1" ht="12">
      <c r="B521" s="32"/>
      <c r="D521" s="153" t="s">
        <v>155</v>
      </c>
      <c r="F521" s="154" t="s">
        <v>637</v>
      </c>
      <c r="I521" s="155"/>
      <c r="L521" s="32"/>
      <c r="M521" s="156"/>
      <c r="T521" s="56"/>
      <c r="AT521" s="17" t="s">
        <v>155</v>
      </c>
      <c r="AU521" s="17" t="s">
        <v>86</v>
      </c>
    </row>
    <row r="522" spans="2:65" s="1" customFormat="1" ht="24">
      <c r="B522" s="32"/>
      <c r="D522" s="153" t="s">
        <v>156</v>
      </c>
      <c r="F522" s="157" t="s">
        <v>157</v>
      </c>
      <c r="I522" s="155"/>
      <c r="L522" s="32"/>
      <c r="M522" s="156"/>
      <c r="T522" s="56"/>
      <c r="AT522" s="17" t="s">
        <v>156</v>
      </c>
      <c r="AU522" s="17" t="s">
        <v>86</v>
      </c>
    </row>
    <row r="523" spans="2:65" s="12" customFormat="1" ht="12">
      <c r="B523" s="158"/>
      <c r="D523" s="153" t="s">
        <v>158</v>
      </c>
      <c r="F523" s="160" t="s">
        <v>632</v>
      </c>
      <c r="H523" s="161">
        <v>127.117</v>
      </c>
      <c r="I523" s="162"/>
      <c r="L523" s="158"/>
      <c r="M523" s="163"/>
      <c r="T523" s="164"/>
      <c r="AT523" s="159" t="s">
        <v>158</v>
      </c>
      <c r="AU523" s="159" t="s">
        <v>86</v>
      </c>
      <c r="AV523" s="12" t="s">
        <v>86</v>
      </c>
      <c r="AW523" s="12" t="s">
        <v>3</v>
      </c>
      <c r="AX523" s="12" t="s">
        <v>84</v>
      </c>
      <c r="AY523" s="159" t="s">
        <v>143</v>
      </c>
    </row>
    <row r="524" spans="2:65" s="1" customFormat="1" ht="14.5" customHeight="1">
      <c r="B524" s="137"/>
      <c r="C524" s="138" t="s">
        <v>638</v>
      </c>
      <c r="D524" s="138" t="s">
        <v>148</v>
      </c>
      <c r="E524" s="140" t="s">
        <v>639</v>
      </c>
      <c r="F524" s="141" t="s">
        <v>640</v>
      </c>
      <c r="G524" s="142" t="s">
        <v>151</v>
      </c>
      <c r="H524" s="143">
        <v>127.117</v>
      </c>
      <c r="I524" s="144"/>
      <c r="J524" s="145">
        <f>ROUND(I524*H524,2)</f>
        <v>0</v>
      </c>
      <c r="K524" s="146"/>
      <c r="L524" s="32"/>
      <c r="M524" s="147" t="s">
        <v>1</v>
      </c>
      <c r="N524" s="148" t="s">
        <v>42</v>
      </c>
      <c r="P524" s="149">
        <f>O524*H524</f>
        <v>0</v>
      </c>
      <c r="Q524" s="149">
        <v>0</v>
      </c>
      <c r="R524" s="149">
        <f>Q524*H524</f>
        <v>0</v>
      </c>
      <c r="S524" s="149">
        <v>0</v>
      </c>
      <c r="T524" s="150">
        <f>S524*H524</f>
        <v>0</v>
      </c>
      <c r="AR524" s="151" t="s">
        <v>152</v>
      </c>
      <c r="AT524" s="151" t="s">
        <v>148</v>
      </c>
      <c r="AU524" s="151" t="s">
        <v>86</v>
      </c>
      <c r="AY524" s="17" t="s">
        <v>143</v>
      </c>
      <c r="BE524" s="152">
        <f>IF(N524="základní",J524,0)</f>
        <v>0</v>
      </c>
      <c r="BF524" s="152">
        <f>IF(N524="snížená",J524,0)</f>
        <v>0</v>
      </c>
      <c r="BG524" s="152">
        <f>IF(N524="zákl. přenesená",J524,0)</f>
        <v>0</v>
      </c>
      <c r="BH524" s="152">
        <f>IF(N524="sníž. přenesená",J524,0)</f>
        <v>0</v>
      </c>
      <c r="BI524" s="152">
        <f>IF(N524="nulová",J524,0)</f>
        <v>0</v>
      </c>
      <c r="BJ524" s="17" t="s">
        <v>84</v>
      </c>
      <c r="BK524" s="152">
        <f>ROUND(I524*H524,2)</f>
        <v>0</v>
      </c>
      <c r="BL524" s="17" t="s">
        <v>152</v>
      </c>
      <c r="BM524" s="151" t="s">
        <v>641</v>
      </c>
    </row>
    <row r="525" spans="2:65" s="1" customFormat="1" ht="12">
      <c r="B525" s="32"/>
      <c r="D525" s="153" t="s">
        <v>155</v>
      </c>
      <c r="F525" s="154" t="s">
        <v>642</v>
      </c>
      <c r="I525" s="155"/>
      <c r="L525" s="32"/>
      <c r="M525" s="156"/>
      <c r="T525" s="56"/>
      <c r="AT525" s="17" t="s">
        <v>155</v>
      </c>
      <c r="AU525" s="17" t="s">
        <v>86</v>
      </c>
    </row>
    <row r="526" spans="2:65" s="1" customFormat="1" ht="24">
      <c r="B526" s="32"/>
      <c r="D526" s="153" t="s">
        <v>156</v>
      </c>
      <c r="F526" s="157" t="s">
        <v>157</v>
      </c>
      <c r="I526" s="155"/>
      <c r="L526" s="32"/>
      <c r="M526" s="156"/>
      <c r="T526" s="56"/>
      <c r="AT526" s="17" t="s">
        <v>156</v>
      </c>
      <c r="AU526" s="17" t="s">
        <v>86</v>
      </c>
    </row>
    <row r="527" spans="2:65" s="12" customFormat="1" ht="12">
      <c r="B527" s="158"/>
      <c r="D527" s="153" t="s">
        <v>158</v>
      </c>
      <c r="F527" s="160" t="s">
        <v>632</v>
      </c>
      <c r="H527" s="161">
        <v>127.117</v>
      </c>
      <c r="I527" s="162"/>
      <c r="L527" s="158"/>
      <c r="M527" s="163"/>
      <c r="T527" s="164"/>
      <c r="AT527" s="159" t="s">
        <v>158</v>
      </c>
      <c r="AU527" s="159" t="s">
        <v>86</v>
      </c>
      <c r="AV527" s="12" t="s">
        <v>86</v>
      </c>
      <c r="AW527" s="12" t="s">
        <v>3</v>
      </c>
      <c r="AX527" s="12" t="s">
        <v>84</v>
      </c>
      <c r="AY527" s="159" t="s">
        <v>143</v>
      </c>
    </row>
    <row r="528" spans="2:65" s="1" customFormat="1" ht="14.5" customHeight="1">
      <c r="B528" s="137"/>
      <c r="C528" s="172" t="s">
        <v>643</v>
      </c>
      <c r="D528" s="173" t="s">
        <v>286</v>
      </c>
      <c r="E528" s="174" t="s">
        <v>644</v>
      </c>
      <c r="F528" s="175" t="s">
        <v>645</v>
      </c>
      <c r="G528" s="176" t="s">
        <v>151</v>
      </c>
      <c r="H528" s="177">
        <v>152.54</v>
      </c>
      <c r="I528" s="178"/>
      <c r="J528" s="179">
        <f>ROUND(I528*H528,2)</f>
        <v>0</v>
      </c>
      <c r="K528" s="180"/>
      <c r="L528" s="181"/>
      <c r="M528" s="182" t="s">
        <v>1</v>
      </c>
      <c r="N528" s="183" t="s">
        <v>42</v>
      </c>
      <c r="P528" s="149">
        <f>O528*H528</f>
        <v>0</v>
      </c>
      <c r="Q528" s="149">
        <v>1.7000000000000001E-2</v>
      </c>
      <c r="R528" s="149">
        <f>Q528*H528</f>
        <v>2.5931800000000003</v>
      </c>
      <c r="S528" s="149">
        <v>0</v>
      </c>
      <c r="T528" s="150">
        <f>S528*H528</f>
        <v>0</v>
      </c>
      <c r="AR528" s="151" t="s">
        <v>646</v>
      </c>
      <c r="AT528" s="151" t="s">
        <v>286</v>
      </c>
      <c r="AU528" s="151" t="s">
        <v>86</v>
      </c>
      <c r="AY528" s="17" t="s">
        <v>143</v>
      </c>
      <c r="BE528" s="152">
        <f>IF(N528="základní",J528,0)</f>
        <v>0</v>
      </c>
      <c r="BF528" s="152">
        <f>IF(N528="snížená",J528,0)</f>
        <v>0</v>
      </c>
      <c r="BG528" s="152">
        <f>IF(N528="zákl. přenesená",J528,0)</f>
        <v>0</v>
      </c>
      <c r="BH528" s="152">
        <f>IF(N528="sníž. přenesená",J528,0)</f>
        <v>0</v>
      </c>
      <c r="BI528" s="152">
        <f>IF(N528="nulová",J528,0)</f>
        <v>0</v>
      </c>
      <c r="BJ528" s="17" t="s">
        <v>84</v>
      </c>
      <c r="BK528" s="152">
        <f>ROUND(I528*H528,2)</f>
        <v>0</v>
      </c>
      <c r="BL528" s="17" t="s">
        <v>646</v>
      </c>
      <c r="BM528" s="151" t="s">
        <v>647</v>
      </c>
    </row>
    <row r="529" spans="2:65" s="1" customFormat="1" ht="12">
      <c r="B529" s="32"/>
      <c r="D529" s="153" t="s">
        <v>155</v>
      </c>
      <c r="F529" s="154" t="s">
        <v>645</v>
      </c>
      <c r="I529" s="155"/>
      <c r="L529" s="32"/>
      <c r="M529" s="156"/>
      <c r="T529" s="56"/>
      <c r="AT529" s="17" t="s">
        <v>155</v>
      </c>
      <c r="AU529" s="17" t="s">
        <v>86</v>
      </c>
    </row>
    <row r="530" spans="2:65" s="1" customFormat="1" ht="24">
      <c r="B530" s="32"/>
      <c r="D530" s="153" t="s">
        <v>156</v>
      </c>
      <c r="F530" s="157" t="s">
        <v>648</v>
      </c>
      <c r="I530" s="155"/>
      <c r="L530" s="32"/>
      <c r="M530" s="156"/>
      <c r="T530" s="56"/>
      <c r="AT530" s="17" t="s">
        <v>156</v>
      </c>
      <c r="AU530" s="17" t="s">
        <v>86</v>
      </c>
    </row>
    <row r="531" spans="2:65" s="12" customFormat="1" ht="12">
      <c r="B531" s="158"/>
      <c r="D531" s="153" t="s">
        <v>158</v>
      </c>
      <c r="E531" s="159" t="s">
        <v>1</v>
      </c>
      <c r="F531" s="160" t="s">
        <v>649</v>
      </c>
      <c r="H531" s="161">
        <v>127.117</v>
      </c>
      <c r="I531" s="162"/>
      <c r="L531" s="158"/>
      <c r="M531" s="163"/>
      <c r="T531" s="164"/>
      <c r="AT531" s="159" t="s">
        <v>158</v>
      </c>
      <c r="AU531" s="159" t="s">
        <v>86</v>
      </c>
      <c r="AV531" s="12" t="s">
        <v>86</v>
      </c>
      <c r="AW531" s="12" t="s">
        <v>33</v>
      </c>
      <c r="AX531" s="12" t="s">
        <v>77</v>
      </c>
      <c r="AY531" s="159" t="s">
        <v>143</v>
      </c>
    </row>
    <row r="532" spans="2:65" s="13" customFormat="1" ht="12">
      <c r="B532" s="165"/>
      <c r="D532" s="153" t="s">
        <v>158</v>
      </c>
      <c r="E532" s="166" t="s">
        <v>1</v>
      </c>
      <c r="F532" s="167" t="s">
        <v>160</v>
      </c>
      <c r="H532" s="168">
        <v>127.117</v>
      </c>
      <c r="I532" s="169"/>
      <c r="L532" s="165"/>
      <c r="M532" s="170"/>
      <c r="T532" s="171"/>
      <c r="AT532" s="166" t="s">
        <v>158</v>
      </c>
      <c r="AU532" s="166" t="s">
        <v>86</v>
      </c>
      <c r="AV532" s="13" t="s">
        <v>161</v>
      </c>
      <c r="AW532" s="13" t="s">
        <v>33</v>
      </c>
      <c r="AX532" s="13" t="s">
        <v>84</v>
      </c>
      <c r="AY532" s="166" t="s">
        <v>143</v>
      </c>
    </row>
    <row r="533" spans="2:65" s="12" customFormat="1" ht="12">
      <c r="B533" s="158"/>
      <c r="D533" s="153" t="s">
        <v>158</v>
      </c>
      <c r="F533" s="160" t="s">
        <v>650</v>
      </c>
      <c r="H533" s="161">
        <v>152.54</v>
      </c>
      <c r="I533" s="162"/>
      <c r="L533" s="158"/>
      <c r="M533" s="163"/>
      <c r="T533" s="164"/>
      <c r="AT533" s="159" t="s">
        <v>158</v>
      </c>
      <c r="AU533" s="159" t="s">
        <v>86</v>
      </c>
      <c r="AV533" s="12" t="s">
        <v>86</v>
      </c>
      <c r="AW533" s="12" t="s">
        <v>3</v>
      </c>
      <c r="AX533" s="12" t="s">
        <v>84</v>
      </c>
      <c r="AY533" s="159" t="s">
        <v>143</v>
      </c>
    </row>
    <row r="534" spans="2:65" s="1" customFormat="1" ht="14.5" customHeight="1">
      <c r="B534" s="137"/>
      <c r="C534" s="138" t="s">
        <v>651</v>
      </c>
      <c r="D534" s="138" t="s">
        <v>148</v>
      </c>
      <c r="E534" s="140" t="s">
        <v>652</v>
      </c>
      <c r="F534" s="141" t="s">
        <v>653</v>
      </c>
      <c r="G534" s="142" t="s">
        <v>190</v>
      </c>
      <c r="H534" s="143">
        <v>339.57600000000002</v>
      </c>
      <c r="I534" s="144"/>
      <c r="J534" s="145">
        <f>ROUND(I534*H534,2)</f>
        <v>0</v>
      </c>
      <c r="K534" s="146"/>
      <c r="L534" s="32"/>
      <c r="M534" s="147" t="s">
        <v>1</v>
      </c>
      <c r="N534" s="148" t="s">
        <v>42</v>
      </c>
      <c r="P534" s="149">
        <f>O534*H534</f>
        <v>0</v>
      </c>
      <c r="Q534" s="149">
        <v>0</v>
      </c>
      <c r="R534" s="149">
        <f>Q534*H534</f>
        <v>0</v>
      </c>
      <c r="S534" s="149">
        <v>0</v>
      </c>
      <c r="T534" s="150">
        <f>S534*H534</f>
        <v>0</v>
      </c>
      <c r="AR534" s="151" t="s">
        <v>152</v>
      </c>
      <c r="AT534" s="151" t="s">
        <v>148</v>
      </c>
      <c r="AU534" s="151" t="s">
        <v>86</v>
      </c>
      <c r="AY534" s="17" t="s">
        <v>143</v>
      </c>
      <c r="BE534" s="152">
        <f>IF(N534="základní",J534,0)</f>
        <v>0</v>
      </c>
      <c r="BF534" s="152">
        <f>IF(N534="snížená",J534,0)</f>
        <v>0</v>
      </c>
      <c r="BG534" s="152">
        <f>IF(N534="zákl. přenesená",J534,0)</f>
        <v>0</v>
      </c>
      <c r="BH534" s="152">
        <f>IF(N534="sníž. přenesená",J534,0)</f>
        <v>0</v>
      </c>
      <c r="BI534" s="152">
        <f>IF(N534="nulová",J534,0)</f>
        <v>0</v>
      </c>
      <c r="BJ534" s="17" t="s">
        <v>84</v>
      </c>
      <c r="BK534" s="152">
        <f>ROUND(I534*H534,2)</f>
        <v>0</v>
      </c>
      <c r="BL534" s="17" t="s">
        <v>152</v>
      </c>
      <c r="BM534" s="151" t="s">
        <v>654</v>
      </c>
    </row>
    <row r="535" spans="2:65" s="1" customFormat="1" ht="12">
      <c r="B535" s="32"/>
      <c r="D535" s="153" t="s">
        <v>155</v>
      </c>
      <c r="F535" s="154" t="s">
        <v>655</v>
      </c>
      <c r="I535" s="155"/>
      <c r="L535" s="32"/>
      <c r="M535" s="156"/>
      <c r="T535" s="56"/>
      <c r="AT535" s="17" t="s">
        <v>155</v>
      </c>
      <c r="AU535" s="17" t="s">
        <v>86</v>
      </c>
    </row>
    <row r="536" spans="2:65" s="1" customFormat="1" ht="24">
      <c r="B536" s="32"/>
      <c r="D536" s="153" t="s">
        <v>156</v>
      </c>
      <c r="F536" s="157" t="s">
        <v>157</v>
      </c>
      <c r="I536" s="155"/>
      <c r="L536" s="32"/>
      <c r="M536" s="156"/>
      <c r="T536" s="56"/>
      <c r="AT536" s="17" t="s">
        <v>156</v>
      </c>
      <c r="AU536" s="17" t="s">
        <v>86</v>
      </c>
    </row>
    <row r="537" spans="2:65" s="14" customFormat="1" ht="12">
      <c r="B537" s="184"/>
      <c r="D537" s="153" t="s">
        <v>158</v>
      </c>
      <c r="E537" s="185" t="s">
        <v>1</v>
      </c>
      <c r="F537" s="186" t="s">
        <v>656</v>
      </c>
      <c r="H537" s="185" t="s">
        <v>1</v>
      </c>
      <c r="I537" s="187"/>
      <c r="L537" s="184"/>
      <c r="M537" s="188"/>
      <c r="T537" s="189"/>
      <c r="AT537" s="185" t="s">
        <v>158</v>
      </c>
      <c r="AU537" s="185" t="s">
        <v>86</v>
      </c>
      <c r="AV537" s="14" t="s">
        <v>84</v>
      </c>
      <c r="AW537" s="14" t="s">
        <v>33</v>
      </c>
      <c r="AX537" s="14" t="s">
        <v>77</v>
      </c>
      <c r="AY537" s="185" t="s">
        <v>143</v>
      </c>
    </row>
    <row r="538" spans="2:65" s="12" customFormat="1" ht="12">
      <c r="B538" s="158"/>
      <c r="D538" s="153" t="s">
        <v>158</v>
      </c>
      <c r="E538" s="159" t="s">
        <v>1</v>
      </c>
      <c r="F538" s="160" t="s">
        <v>657</v>
      </c>
      <c r="H538" s="161">
        <v>97.977000000000004</v>
      </c>
      <c r="I538" s="162"/>
      <c r="L538" s="158"/>
      <c r="M538" s="163"/>
      <c r="T538" s="164"/>
      <c r="AT538" s="159" t="s">
        <v>158</v>
      </c>
      <c r="AU538" s="159" t="s">
        <v>86</v>
      </c>
      <c r="AV538" s="12" t="s">
        <v>86</v>
      </c>
      <c r="AW538" s="12" t="s">
        <v>33</v>
      </c>
      <c r="AX538" s="12" t="s">
        <v>77</v>
      </c>
      <c r="AY538" s="159" t="s">
        <v>143</v>
      </c>
    </row>
    <row r="539" spans="2:65" s="12" customFormat="1" ht="12">
      <c r="B539" s="158"/>
      <c r="D539" s="153" t="s">
        <v>158</v>
      </c>
      <c r="E539" s="159" t="s">
        <v>1</v>
      </c>
      <c r="F539" s="160" t="s">
        <v>658</v>
      </c>
      <c r="H539" s="161">
        <v>20.937999999999999</v>
      </c>
      <c r="I539" s="162"/>
      <c r="L539" s="158"/>
      <c r="M539" s="163"/>
      <c r="T539" s="164"/>
      <c r="AT539" s="159" t="s">
        <v>158</v>
      </c>
      <c r="AU539" s="159" t="s">
        <v>86</v>
      </c>
      <c r="AV539" s="12" t="s">
        <v>86</v>
      </c>
      <c r="AW539" s="12" t="s">
        <v>33</v>
      </c>
      <c r="AX539" s="12" t="s">
        <v>77</v>
      </c>
      <c r="AY539" s="159" t="s">
        <v>143</v>
      </c>
    </row>
    <row r="540" spans="2:65" s="12" customFormat="1" ht="12">
      <c r="B540" s="158"/>
      <c r="D540" s="153" t="s">
        <v>158</v>
      </c>
      <c r="E540" s="159" t="s">
        <v>1</v>
      </c>
      <c r="F540" s="160" t="s">
        <v>659</v>
      </c>
      <c r="H540" s="161">
        <v>8.1739999999999995</v>
      </c>
      <c r="I540" s="162"/>
      <c r="L540" s="158"/>
      <c r="M540" s="163"/>
      <c r="T540" s="164"/>
      <c r="AT540" s="159" t="s">
        <v>158</v>
      </c>
      <c r="AU540" s="159" t="s">
        <v>86</v>
      </c>
      <c r="AV540" s="12" t="s">
        <v>86</v>
      </c>
      <c r="AW540" s="12" t="s">
        <v>33</v>
      </c>
      <c r="AX540" s="12" t="s">
        <v>77</v>
      </c>
      <c r="AY540" s="159" t="s">
        <v>143</v>
      </c>
    </row>
    <row r="541" spans="2:65" s="15" customFormat="1" ht="12">
      <c r="B541" s="190"/>
      <c r="D541" s="153" t="s">
        <v>158</v>
      </c>
      <c r="E541" s="191" t="s">
        <v>1</v>
      </c>
      <c r="F541" s="192" t="s">
        <v>347</v>
      </c>
      <c r="H541" s="193">
        <v>127.089</v>
      </c>
      <c r="I541" s="194"/>
      <c r="L541" s="190"/>
      <c r="M541" s="195"/>
      <c r="T541" s="196"/>
      <c r="AT541" s="191" t="s">
        <v>158</v>
      </c>
      <c r="AU541" s="191" t="s">
        <v>86</v>
      </c>
      <c r="AV541" s="15" t="s">
        <v>153</v>
      </c>
      <c r="AW541" s="15" t="s">
        <v>33</v>
      </c>
      <c r="AX541" s="15" t="s">
        <v>77</v>
      </c>
      <c r="AY541" s="191" t="s">
        <v>143</v>
      </c>
    </row>
    <row r="542" spans="2:65" s="14" customFormat="1" ht="12">
      <c r="B542" s="184"/>
      <c r="D542" s="153" t="s">
        <v>158</v>
      </c>
      <c r="E542" s="185" t="s">
        <v>1</v>
      </c>
      <c r="F542" s="186" t="s">
        <v>660</v>
      </c>
      <c r="H542" s="185" t="s">
        <v>1</v>
      </c>
      <c r="I542" s="187"/>
      <c r="L542" s="184"/>
      <c r="M542" s="188"/>
      <c r="T542" s="189"/>
      <c r="AT542" s="185" t="s">
        <v>158</v>
      </c>
      <c r="AU542" s="185" t="s">
        <v>86</v>
      </c>
      <c r="AV542" s="14" t="s">
        <v>84</v>
      </c>
      <c r="AW542" s="14" t="s">
        <v>33</v>
      </c>
      <c r="AX542" s="14" t="s">
        <v>77</v>
      </c>
      <c r="AY542" s="185" t="s">
        <v>143</v>
      </c>
    </row>
    <row r="543" spans="2:65" s="12" customFormat="1" ht="12">
      <c r="B543" s="158"/>
      <c r="D543" s="153" t="s">
        <v>158</v>
      </c>
      <c r="E543" s="159" t="s">
        <v>1</v>
      </c>
      <c r="F543" s="160" t="s">
        <v>661</v>
      </c>
      <c r="H543" s="161">
        <v>121.663</v>
      </c>
      <c r="I543" s="162"/>
      <c r="L543" s="158"/>
      <c r="M543" s="163"/>
      <c r="T543" s="164"/>
      <c r="AT543" s="159" t="s">
        <v>158</v>
      </c>
      <c r="AU543" s="159" t="s">
        <v>86</v>
      </c>
      <c r="AV543" s="12" t="s">
        <v>86</v>
      </c>
      <c r="AW543" s="12" t="s">
        <v>33</v>
      </c>
      <c r="AX543" s="12" t="s">
        <v>77</v>
      </c>
      <c r="AY543" s="159" t="s">
        <v>143</v>
      </c>
    </row>
    <row r="544" spans="2:65" s="12" customFormat="1" ht="12">
      <c r="B544" s="158"/>
      <c r="D544" s="153" t="s">
        <v>158</v>
      </c>
      <c r="E544" s="159" t="s">
        <v>1</v>
      </c>
      <c r="F544" s="160" t="s">
        <v>662</v>
      </c>
      <c r="H544" s="161">
        <v>43.633000000000003</v>
      </c>
      <c r="I544" s="162"/>
      <c r="L544" s="158"/>
      <c r="M544" s="163"/>
      <c r="T544" s="164"/>
      <c r="AT544" s="159" t="s">
        <v>158</v>
      </c>
      <c r="AU544" s="159" t="s">
        <v>86</v>
      </c>
      <c r="AV544" s="12" t="s">
        <v>86</v>
      </c>
      <c r="AW544" s="12" t="s">
        <v>33</v>
      </c>
      <c r="AX544" s="12" t="s">
        <v>77</v>
      </c>
      <c r="AY544" s="159" t="s">
        <v>143</v>
      </c>
    </row>
    <row r="545" spans="2:65" s="12" customFormat="1" ht="12">
      <c r="B545" s="158"/>
      <c r="D545" s="153" t="s">
        <v>158</v>
      </c>
      <c r="E545" s="159" t="s">
        <v>1</v>
      </c>
      <c r="F545" s="160" t="s">
        <v>663</v>
      </c>
      <c r="H545" s="161">
        <v>16.32</v>
      </c>
      <c r="I545" s="162"/>
      <c r="L545" s="158"/>
      <c r="M545" s="163"/>
      <c r="T545" s="164"/>
      <c r="AT545" s="159" t="s">
        <v>158</v>
      </c>
      <c r="AU545" s="159" t="s">
        <v>86</v>
      </c>
      <c r="AV545" s="12" t="s">
        <v>86</v>
      </c>
      <c r="AW545" s="12" t="s">
        <v>33</v>
      </c>
      <c r="AX545" s="12" t="s">
        <v>77</v>
      </c>
      <c r="AY545" s="159" t="s">
        <v>143</v>
      </c>
    </row>
    <row r="546" spans="2:65" s="15" customFormat="1" ht="12">
      <c r="B546" s="190"/>
      <c r="D546" s="153" t="s">
        <v>158</v>
      </c>
      <c r="E546" s="191" t="s">
        <v>1</v>
      </c>
      <c r="F546" s="192" t="s">
        <v>347</v>
      </c>
      <c r="H546" s="193">
        <v>181.61600000000001</v>
      </c>
      <c r="I546" s="194"/>
      <c r="L546" s="190"/>
      <c r="M546" s="195"/>
      <c r="T546" s="196"/>
      <c r="AT546" s="191" t="s">
        <v>158</v>
      </c>
      <c r="AU546" s="191" t="s">
        <v>86</v>
      </c>
      <c r="AV546" s="15" t="s">
        <v>153</v>
      </c>
      <c r="AW546" s="15" t="s">
        <v>33</v>
      </c>
      <c r="AX546" s="15" t="s">
        <v>77</v>
      </c>
      <c r="AY546" s="191" t="s">
        <v>143</v>
      </c>
    </row>
    <row r="547" spans="2:65" s="13" customFormat="1" ht="12">
      <c r="B547" s="165"/>
      <c r="D547" s="153" t="s">
        <v>158</v>
      </c>
      <c r="E547" s="166" t="s">
        <v>1</v>
      </c>
      <c r="F547" s="167" t="s">
        <v>160</v>
      </c>
      <c r="H547" s="168">
        <v>308.70499999999998</v>
      </c>
      <c r="I547" s="169"/>
      <c r="L547" s="165"/>
      <c r="M547" s="170"/>
      <c r="T547" s="171"/>
      <c r="AT547" s="166" t="s">
        <v>158</v>
      </c>
      <c r="AU547" s="166" t="s">
        <v>86</v>
      </c>
      <c r="AV547" s="13" t="s">
        <v>161</v>
      </c>
      <c r="AW547" s="13" t="s">
        <v>33</v>
      </c>
      <c r="AX547" s="13" t="s">
        <v>84</v>
      </c>
      <c r="AY547" s="166" t="s">
        <v>143</v>
      </c>
    </row>
    <row r="548" spans="2:65" s="12" customFormat="1" ht="12">
      <c r="B548" s="158"/>
      <c r="D548" s="153" t="s">
        <v>158</v>
      </c>
      <c r="F548" s="160" t="s">
        <v>664</v>
      </c>
      <c r="H548" s="161">
        <v>339.57600000000002</v>
      </c>
      <c r="I548" s="162"/>
      <c r="L548" s="158"/>
      <c r="M548" s="163"/>
      <c r="T548" s="164"/>
      <c r="AT548" s="159" t="s">
        <v>158</v>
      </c>
      <c r="AU548" s="159" t="s">
        <v>86</v>
      </c>
      <c r="AV548" s="12" t="s">
        <v>86</v>
      </c>
      <c r="AW548" s="12" t="s">
        <v>3</v>
      </c>
      <c r="AX548" s="12" t="s">
        <v>84</v>
      </c>
      <c r="AY548" s="159" t="s">
        <v>143</v>
      </c>
    </row>
    <row r="549" spans="2:65" s="1" customFormat="1" ht="14.5" customHeight="1">
      <c r="B549" s="137"/>
      <c r="C549" s="172" t="s">
        <v>665</v>
      </c>
      <c r="D549" s="173" t="s">
        <v>286</v>
      </c>
      <c r="E549" s="174" t="s">
        <v>666</v>
      </c>
      <c r="F549" s="175" t="s">
        <v>667</v>
      </c>
      <c r="G549" s="176" t="s">
        <v>332</v>
      </c>
      <c r="H549" s="177">
        <v>0.97799999999999998</v>
      </c>
      <c r="I549" s="178"/>
      <c r="J549" s="179">
        <f>ROUND(I549*H549,2)</f>
        <v>0</v>
      </c>
      <c r="K549" s="180"/>
      <c r="L549" s="181"/>
      <c r="M549" s="182" t="s">
        <v>1</v>
      </c>
      <c r="N549" s="183" t="s">
        <v>42</v>
      </c>
      <c r="P549" s="149">
        <f>O549*H549</f>
        <v>0</v>
      </c>
      <c r="Q549" s="149">
        <v>0.55000000000000004</v>
      </c>
      <c r="R549" s="149">
        <f>Q549*H549</f>
        <v>0.53790000000000004</v>
      </c>
      <c r="S549" s="149">
        <v>0</v>
      </c>
      <c r="T549" s="150">
        <f>S549*H549</f>
        <v>0</v>
      </c>
      <c r="AR549" s="151" t="s">
        <v>289</v>
      </c>
      <c r="AT549" s="151" t="s">
        <v>286</v>
      </c>
      <c r="AU549" s="151" t="s">
        <v>86</v>
      </c>
      <c r="AY549" s="17" t="s">
        <v>143</v>
      </c>
      <c r="BE549" s="152">
        <f>IF(N549="základní",J549,0)</f>
        <v>0</v>
      </c>
      <c r="BF549" s="152">
        <f>IF(N549="snížená",J549,0)</f>
        <v>0</v>
      </c>
      <c r="BG549" s="152">
        <f>IF(N549="zákl. přenesená",J549,0)</f>
        <v>0</v>
      </c>
      <c r="BH549" s="152">
        <f>IF(N549="sníž. přenesená",J549,0)</f>
        <v>0</v>
      </c>
      <c r="BI549" s="152">
        <f>IF(N549="nulová",J549,0)</f>
        <v>0</v>
      </c>
      <c r="BJ549" s="17" t="s">
        <v>84</v>
      </c>
      <c r="BK549" s="152">
        <f>ROUND(I549*H549,2)</f>
        <v>0</v>
      </c>
      <c r="BL549" s="17" t="s">
        <v>152</v>
      </c>
      <c r="BM549" s="151" t="s">
        <v>668</v>
      </c>
    </row>
    <row r="550" spans="2:65" s="1" customFormat="1" ht="12">
      <c r="B550" s="32"/>
      <c r="D550" s="153" t="s">
        <v>155</v>
      </c>
      <c r="F550" s="154" t="s">
        <v>667</v>
      </c>
      <c r="I550" s="155"/>
      <c r="L550" s="32"/>
      <c r="M550" s="156"/>
      <c r="T550" s="56"/>
      <c r="AT550" s="17" t="s">
        <v>155</v>
      </c>
      <c r="AU550" s="17" t="s">
        <v>86</v>
      </c>
    </row>
    <row r="551" spans="2:65" s="1" customFormat="1" ht="24">
      <c r="B551" s="32"/>
      <c r="D551" s="153" t="s">
        <v>156</v>
      </c>
      <c r="F551" s="157" t="s">
        <v>669</v>
      </c>
      <c r="I551" s="155"/>
      <c r="L551" s="32"/>
      <c r="M551" s="156"/>
      <c r="T551" s="56"/>
      <c r="AT551" s="17" t="s">
        <v>156</v>
      </c>
      <c r="AU551" s="17" t="s">
        <v>86</v>
      </c>
    </row>
    <row r="552" spans="2:65" s="12" customFormat="1" ht="12">
      <c r="B552" s="158"/>
      <c r="D552" s="153" t="s">
        <v>158</v>
      </c>
      <c r="E552" s="159" t="s">
        <v>1</v>
      </c>
      <c r="F552" s="160" t="s">
        <v>670</v>
      </c>
      <c r="H552" s="161">
        <v>0.81499999999999984</v>
      </c>
      <c r="I552" s="162"/>
      <c r="L552" s="158"/>
      <c r="M552" s="163"/>
      <c r="T552" s="164"/>
      <c r="AT552" s="159" t="s">
        <v>158</v>
      </c>
      <c r="AU552" s="159" t="s">
        <v>86</v>
      </c>
      <c r="AV552" s="12" t="s">
        <v>86</v>
      </c>
      <c r="AW552" s="12" t="s">
        <v>33</v>
      </c>
      <c r="AX552" s="12" t="s">
        <v>77</v>
      </c>
      <c r="AY552" s="159" t="s">
        <v>143</v>
      </c>
    </row>
    <row r="553" spans="2:65" s="13" customFormat="1" ht="12">
      <c r="B553" s="165"/>
      <c r="D553" s="153" t="s">
        <v>158</v>
      </c>
      <c r="E553" s="166" t="s">
        <v>1</v>
      </c>
      <c r="F553" s="167" t="s">
        <v>160</v>
      </c>
      <c r="H553" s="168">
        <v>0.81499999999999984</v>
      </c>
      <c r="I553" s="169"/>
      <c r="L553" s="165"/>
      <c r="M553" s="170"/>
      <c r="T553" s="171"/>
      <c r="AT553" s="166" t="s">
        <v>158</v>
      </c>
      <c r="AU553" s="166" t="s">
        <v>86</v>
      </c>
      <c r="AV553" s="13" t="s">
        <v>161</v>
      </c>
      <c r="AW553" s="13" t="s">
        <v>33</v>
      </c>
      <c r="AX553" s="13" t="s">
        <v>84</v>
      </c>
      <c r="AY553" s="166" t="s">
        <v>143</v>
      </c>
    </row>
    <row r="554" spans="2:65" s="12" customFormat="1" ht="12">
      <c r="B554" s="158"/>
      <c r="D554" s="153" t="s">
        <v>158</v>
      </c>
      <c r="F554" s="160" t="s">
        <v>671</v>
      </c>
      <c r="H554" s="161">
        <v>0.97799999999999998</v>
      </c>
      <c r="I554" s="162"/>
      <c r="L554" s="158"/>
      <c r="M554" s="163"/>
      <c r="T554" s="164"/>
      <c r="AT554" s="159" t="s">
        <v>158</v>
      </c>
      <c r="AU554" s="159" t="s">
        <v>86</v>
      </c>
      <c r="AV554" s="12" t="s">
        <v>86</v>
      </c>
      <c r="AW554" s="12" t="s">
        <v>3</v>
      </c>
      <c r="AX554" s="12" t="s">
        <v>84</v>
      </c>
      <c r="AY554" s="159" t="s">
        <v>143</v>
      </c>
    </row>
    <row r="555" spans="2:65" s="1" customFormat="1" ht="14.5" customHeight="1">
      <c r="B555" s="137"/>
      <c r="C555" s="138" t="s">
        <v>672</v>
      </c>
      <c r="D555" s="138" t="s">
        <v>148</v>
      </c>
      <c r="E555" s="140" t="s">
        <v>673</v>
      </c>
      <c r="F555" s="141" t="s">
        <v>674</v>
      </c>
      <c r="G555" s="142" t="s">
        <v>233</v>
      </c>
      <c r="H555" s="143">
        <v>0.54600000000000004</v>
      </c>
      <c r="I555" s="144"/>
      <c r="J555" s="145">
        <f>ROUND(I555*H555,2)</f>
        <v>0</v>
      </c>
      <c r="K555" s="146"/>
      <c r="L555" s="32"/>
      <c r="M555" s="147" t="s">
        <v>1</v>
      </c>
      <c r="N555" s="148" t="s">
        <v>42</v>
      </c>
      <c r="P555" s="149">
        <f>O555*H555</f>
        <v>0</v>
      </c>
      <c r="Q555" s="149">
        <v>0</v>
      </c>
      <c r="R555" s="149">
        <f>Q555*H555</f>
        <v>0</v>
      </c>
      <c r="S555" s="149">
        <v>0</v>
      </c>
      <c r="T555" s="150">
        <f>S555*H555</f>
        <v>0</v>
      </c>
      <c r="AR555" s="151" t="s">
        <v>152</v>
      </c>
      <c r="AT555" s="151" t="s">
        <v>148</v>
      </c>
      <c r="AU555" s="151" t="s">
        <v>86</v>
      </c>
      <c r="AY555" s="17" t="s">
        <v>143</v>
      </c>
      <c r="BE555" s="152">
        <f>IF(N555="základní",J555,0)</f>
        <v>0</v>
      </c>
      <c r="BF555" s="152">
        <f>IF(N555="snížená",J555,0)</f>
        <v>0</v>
      </c>
      <c r="BG555" s="152">
        <f>IF(N555="zákl. přenesená",J555,0)</f>
        <v>0</v>
      </c>
      <c r="BH555" s="152">
        <f>IF(N555="sníž. přenesená",J555,0)</f>
        <v>0</v>
      </c>
      <c r="BI555" s="152">
        <f>IF(N555="nulová",J555,0)</f>
        <v>0</v>
      </c>
      <c r="BJ555" s="17" t="s">
        <v>84</v>
      </c>
      <c r="BK555" s="152">
        <f>ROUND(I555*H555,2)</f>
        <v>0</v>
      </c>
      <c r="BL555" s="17" t="s">
        <v>152</v>
      </c>
      <c r="BM555" s="151" t="s">
        <v>675</v>
      </c>
    </row>
    <row r="556" spans="2:65" s="1" customFormat="1" ht="24">
      <c r="B556" s="32"/>
      <c r="D556" s="153" t="s">
        <v>155</v>
      </c>
      <c r="F556" s="154" t="s">
        <v>676</v>
      </c>
      <c r="I556" s="155"/>
      <c r="L556" s="32"/>
      <c r="M556" s="156"/>
      <c r="T556" s="56"/>
      <c r="AT556" s="17" t="s">
        <v>155</v>
      </c>
      <c r="AU556" s="17" t="s">
        <v>86</v>
      </c>
    </row>
    <row r="557" spans="2:65" s="1" customFormat="1" ht="14.5" customHeight="1">
      <c r="B557" s="137"/>
      <c r="C557" s="138" t="s">
        <v>677</v>
      </c>
      <c r="D557" s="138" t="s">
        <v>148</v>
      </c>
      <c r="E557" s="140" t="s">
        <v>678</v>
      </c>
      <c r="F557" s="141" t="s">
        <v>679</v>
      </c>
      <c r="G557" s="142" t="s">
        <v>233</v>
      </c>
      <c r="H557" s="143">
        <v>0.54600000000000004</v>
      </c>
      <c r="I557" s="144"/>
      <c r="J557" s="145">
        <f>ROUND(I557*H557,2)</f>
        <v>0</v>
      </c>
      <c r="K557" s="146"/>
      <c r="L557" s="32"/>
      <c r="M557" s="147" t="s">
        <v>1</v>
      </c>
      <c r="N557" s="148" t="s">
        <v>42</v>
      </c>
      <c r="P557" s="149">
        <f>O557*H557</f>
        <v>0</v>
      </c>
      <c r="Q557" s="149">
        <v>0</v>
      </c>
      <c r="R557" s="149">
        <f>Q557*H557</f>
        <v>0</v>
      </c>
      <c r="S557" s="149">
        <v>0</v>
      </c>
      <c r="T557" s="150">
        <f>S557*H557</f>
        <v>0</v>
      </c>
      <c r="AR557" s="151" t="s">
        <v>152</v>
      </c>
      <c r="AT557" s="151" t="s">
        <v>148</v>
      </c>
      <c r="AU557" s="151" t="s">
        <v>86</v>
      </c>
      <c r="AY557" s="17" t="s">
        <v>143</v>
      </c>
      <c r="BE557" s="152">
        <f>IF(N557="základní",J557,0)</f>
        <v>0</v>
      </c>
      <c r="BF557" s="152">
        <f>IF(N557="snížená",J557,0)</f>
        <v>0</v>
      </c>
      <c r="BG557" s="152">
        <f>IF(N557="zákl. přenesená",J557,0)</f>
        <v>0</v>
      </c>
      <c r="BH557" s="152">
        <f>IF(N557="sníž. přenesená",J557,0)</f>
        <v>0</v>
      </c>
      <c r="BI557" s="152">
        <f>IF(N557="nulová",J557,0)</f>
        <v>0</v>
      </c>
      <c r="BJ557" s="17" t="s">
        <v>84</v>
      </c>
      <c r="BK557" s="152">
        <f>ROUND(I557*H557,2)</f>
        <v>0</v>
      </c>
      <c r="BL557" s="17" t="s">
        <v>152</v>
      </c>
      <c r="BM557" s="151" t="s">
        <v>680</v>
      </c>
    </row>
    <row r="558" spans="2:65" s="1" customFormat="1" ht="24">
      <c r="B558" s="32"/>
      <c r="D558" s="153" t="s">
        <v>155</v>
      </c>
      <c r="F558" s="154" t="s">
        <v>681</v>
      </c>
      <c r="I558" s="155"/>
      <c r="L558" s="32"/>
      <c r="M558" s="156"/>
      <c r="T558" s="56"/>
      <c r="AT558" s="17" t="s">
        <v>155</v>
      </c>
      <c r="AU558" s="17" t="s">
        <v>86</v>
      </c>
    </row>
    <row r="559" spans="2:65" s="11" customFormat="1" ht="22.75" customHeight="1">
      <c r="B559" s="125"/>
      <c r="D559" s="126" t="s">
        <v>76</v>
      </c>
      <c r="E559" s="135" t="s">
        <v>682</v>
      </c>
      <c r="F559" s="135" t="s">
        <v>683</v>
      </c>
      <c r="I559" s="128"/>
      <c r="J559" s="136">
        <f>BK559</f>
        <v>0</v>
      </c>
      <c r="L559" s="125"/>
      <c r="M559" s="130"/>
      <c r="P559" s="131">
        <f>SUM(P560:P576)</f>
        <v>0</v>
      </c>
      <c r="R559" s="131">
        <f>SUM(R560:R576)</f>
        <v>6.2599999999999999E-3</v>
      </c>
      <c r="T559" s="132">
        <f>SUM(T560:T576)</f>
        <v>2E-3</v>
      </c>
      <c r="AR559" s="126" t="s">
        <v>86</v>
      </c>
      <c r="AT559" s="133" t="s">
        <v>76</v>
      </c>
      <c r="AU559" s="133" t="s">
        <v>84</v>
      </c>
      <c r="AY559" s="126" t="s">
        <v>143</v>
      </c>
      <c r="BK559" s="134">
        <f>SUM(BK560:BK576)</f>
        <v>0</v>
      </c>
    </row>
    <row r="560" spans="2:65" s="1" customFormat="1" ht="14.5" customHeight="1">
      <c r="B560" s="137"/>
      <c r="C560" s="138" t="s">
        <v>684</v>
      </c>
      <c r="D560" s="138" t="s">
        <v>148</v>
      </c>
      <c r="E560" s="140" t="s">
        <v>685</v>
      </c>
      <c r="F560" s="141" t="s">
        <v>686</v>
      </c>
      <c r="G560" s="142" t="s">
        <v>273</v>
      </c>
      <c r="H560" s="143">
        <v>1</v>
      </c>
      <c r="I560" s="144"/>
      <c r="J560" s="145">
        <f>ROUND(I560*H560,2)</f>
        <v>0</v>
      </c>
      <c r="K560" s="146"/>
      <c r="L560" s="32"/>
      <c r="M560" s="147" t="s">
        <v>1</v>
      </c>
      <c r="N560" s="148" t="s">
        <v>42</v>
      </c>
      <c r="P560" s="149">
        <f>O560*H560</f>
        <v>0</v>
      </c>
      <c r="Q560" s="149">
        <v>0</v>
      </c>
      <c r="R560" s="149">
        <f>Q560*H560</f>
        <v>0</v>
      </c>
      <c r="S560" s="149">
        <v>0</v>
      </c>
      <c r="T560" s="150">
        <f>S560*H560</f>
        <v>0</v>
      </c>
      <c r="AR560" s="151" t="s">
        <v>152</v>
      </c>
      <c r="AT560" s="151" t="s">
        <v>148</v>
      </c>
      <c r="AU560" s="151" t="s">
        <v>86</v>
      </c>
      <c r="AY560" s="17" t="s">
        <v>143</v>
      </c>
      <c r="BE560" s="152">
        <f>IF(N560="základní",J560,0)</f>
        <v>0</v>
      </c>
      <c r="BF560" s="152">
        <f>IF(N560="snížená",J560,0)</f>
        <v>0</v>
      </c>
      <c r="BG560" s="152">
        <f>IF(N560="zákl. přenesená",J560,0)</f>
        <v>0</v>
      </c>
      <c r="BH560" s="152">
        <f>IF(N560="sníž. přenesená",J560,0)</f>
        <v>0</v>
      </c>
      <c r="BI560" s="152">
        <f>IF(N560="nulová",J560,0)</f>
        <v>0</v>
      </c>
      <c r="BJ560" s="17" t="s">
        <v>84</v>
      </c>
      <c r="BK560" s="152">
        <f>ROUND(I560*H560,2)</f>
        <v>0</v>
      </c>
      <c r="BL560" s="17" t="s">
        <v>152</v>
      </c>
      <c r="BM560" s="151" t="s">
        <v>687</v>
      </c>
    </row>
    <row r="561" spans="2:65" s="1" customFormat="1" ht="12">
      <c r="B561" s="32"/>
      <c r="D561" s="153" t="s">
        <v>155</v>
      </c>
      <c r="F561" s="154" t="s">
        <v>688</v>
      </c>
      <c r="I561" s="155"/>
      <c r="L561" s="32"/>
      <c r="M561" s="156"/>
      <c r="T561" s="56"/>
      <c r="AT561" s="17" t="s">
        <v>155</v>
      </c>
      <c r="AU561" s="17" t="s">
        <v>86</v>
      </c>
    </row>
    <row r="562" spans="2:65" s="1" customFormat="1" ht="14.5" customHeight="1">
      <c r="B562" s="137"/>
      <c r="C562" s="172" t="s">
        <v>689</v>
      </c>
      <c r="D562" s="172" t="s">
        <v>286</v>
      </c>
      <c r="E562" s="174" t="s">
        <v>690</v>
      </c>
      <c r="F562" s="175" t="s">
        <v>691</v>
      </c>
      <c r="G562" s="176" t="s">
        <v>273</v>
      </c>
      <c r="H562" s="177">
        <v>1</v>
      </c>
      <c r="I562" s="178"/>
      <c r="J562" s="179">
        <f>ROUND(I562*H562,2)</f>
        <v>0</v>
      </c>
      <c r="K562" s="180"/>
      <c r="L562" s="181"/>
      <c r="M562" s="182" t="s">
        <v>1</v>
      </c>
      <c r="N562" s="183" t="s">
        <v>42</v>
      </c>
      <c r="P562" s="149">
        <f>O562*H562</f>
        <v>0</v>
      </c>
      <c r="Q562" s="149">
        <v>6.1999999999999998E-3</v>
      </c>
      <c r="R562" s="149">
        <f>Q562*H562</f>
        <v>6.1999999999999998E-3</v>
      </c>
      <c r="S562" s="149">
        <v>0</v>
      </c>
      <c r="T562" s="150">
        <f>S562*H562</f>
        <v>0</v>
      </c>
      <c r="AR562" s="151" t="s">
        <v>289</v>
      </c>
      <c r="AT562" s="151" t="s">
        <v>286</v>
      </c>
      <c r="AU562" s="151" t="s">
        <v>86</v>
      </c>
      <c r="AY562" s="17" t="s">
        <v>143</v>
      </c>
      <c r="BE562" s="152">
        <f>IF(N562="základní",J562,0)</f>
        <v>0</v>
      </c>
      <c r="BF562" s="152">
        <f>IF(N562="snížená",J562,0)</f>
        <v>0</v>
      </c>
      <c r="BG562" s="152">
        <f>IF(N562="zákl. přenesená",J562,0)</f>
        <v>0</v>
      </c>
      <c r="BH562" s="152">
        <f>IF(N562="sníž. přenesená",J562,0)</f>
        <v>0</v>
      </c>
      <c r="BI562" s="152">
        <f>IF(N562="nulová",J562,0)</f>
        <v>0</v>
      </c>
      <c r="BJ562" s="17" t="s">
        <v>84</v>
      </c>
      <c r="BK562" s="152">
        <f>ROUND(I562*H562,2)</f>
        <v>0</v>
      </c>
      <c r="BL562" s="17" t="s">
        <v>152</v>
      </c>
      <c r="BM562" s="151" t="s">
        <v>692</v>
      </c>
    </row>
    <row r="563" spans="2:65" s="1" customFormat="1" ht="12">
      <c r="B563" s="32"/>
      <c r="D563" s="153" t="s">
        <v>155</v>
      </c>
      <c r="F563" s="154" t="s">
        <v>691</v>
      </c>
      <c r="I563" s="155"/>
      <c r="L563" s="32"/>
      <c r="M563" s="156"/>
      <c r="T563" s="56"/>
      <c r="AT563" s="17" t="s">
        <v>155</v>
      </c>
      <c r="AU563" s="17" t="s">
        <v>86</v>
      </c>
    </row>
    <row r="564" spans="2:65" s="1" customFormat="1" ht="14.5" customHeight="1">
      <c r="B564" s="137"/>
      <c r="C564" s="138" t="s">
        <v>693</v>
      </c>
      <c r="D564" s="139" t="s">
        <v>148</v>
      </c>
      <c r="E564" s="140" t="s">
        <v>694</v>
      </c>
      <c r="F564" s="141" t="s">
        <v>695</v>
      </c>
      <c r="G564" s="142" t="s">
        <v>165</v>
      </c>
      <c r="H564" s="143">
        <v>1</v>
      </c>
      <c r="I564" s="144"/>
      <c r="J564" s="145">
        <f>ROUND(I564*H564,2)</f>
        <v>0</v>
      </c>
      <c r="K564" s="146"/>
      <c r="L564" s="32"/>
      <c r="M564" s="147" t="s">
        <v>1</v>
      </c>
      <c r="N564" s="148" t="s">
        <v>42</v>
      </c>
      <c r="P564" s="149">
        <f>O564*H564</f>
        <v>0</v>
      </c>
      <c r="Q564" s="149">
        <v>6.0000000000000002E-5</v>
      </c>
      <c r="R564" s="149">
        <f>Q564*H564</f>
        <v>6.0000000000000002E-5</v>
      </c>
      <c r="S564" s="149">
        <v>0</v>
      </c>
      <c r="T564" s="150">
        <f>S564*H564</f>
        <v>0</v>
      </c>
      <c r="AR564" s="151" t="s">
        <v>152</v>
      </c>
      <c r="AT564" s="151" t="s">
        <v>148</v>
      </c>
      <c r="AU564" s="151" t="s">
        <v>86</v>
      </c>
      <c r="AY564" s="17" t="s">
        <v>143</v>
      </c>
      <c r="BE564" s="152">
        <f>IF(N564="základní",J564,0)</f>
        <v>0</v>
      </c>
      <c r="BF564" s="152">
        <f>IF(N564="snížená",J564,0)</f>
        <v>0</v>
      </c>
      <c r="BG564" s="152">
        <f>IF(N564="zákl. přenesená",J564,0)</f>
        <v>0</v>
      </c>
      <c r="BH564" s="152">
        <f>IF(N564="sníž. přenesená",J564,0)</f>
        <v>0</v>
      </c>
      <c r="BI564" s="152">
        <f>IF(N564="nulová",J564,0)</f>
        <v>0</v>
      </c>
      <c r="BJ564" s="17" t="s">
        <v>84</v>
      </c>
      <c r="BK564" s="152">
        <f>ROUND(I564*H564,2)</f>
        <v>0</v>
      </c>
      <c r="BL564" s="17" t="s">
        <v>152</v>
      </c>
      <c r="BM564" s="151" t="s">
        <v>696</v>
      </c>
    </row>
    <row r="565" spans="2:65" s="1" customFormat="1" ht="12">
      <c r="B565" s="32"/>
      <c r="D565" s="153" t="s">
        <v>155</v>
      </c>
      <c r="F565" s="154" t="s">
        <v>697</v>
      </c>
      <c r="I565" s="155"/>
      <c r="L565" s="32"/>
      <c r="M565" s="156"/>
      <c r="T565" s="56"/>
      <c r="AT565" s="17" t="s">
        <v>155</v>
      </c>
      <c r="AU565" s="17" t="s">
        <v>86</v>
      </c>
    </row>
    <row r="566" spans="2:65" s="1" customFormat="1" ht="24">
      <c r="B566" s="32"/>
      <c r="D566" s="153" t="s">
        <v>156</v>
      </c>
      <c r="F566" s="157" t="s">
        <v>698</v>
      </c>
      <c r="I566" s="155"/>
      <c r="L566" s="32"/>
      <c r="M566" s="156"/>
      <c r="T566" s="56"/>
      <c r="AT566" s="17" t="s">
        <v>156</v>
      </c>
      <c r="AU566" s="17" t="s">
        <v>86</v>
      </c>
    </row>
    <row r="567" spans="2:65" s="1" customFormat="1" ht="14.5" customHeight="1">
      <c r="B567" s="137"/>
      <c r="C567" s="172" t="s">
        <v>699</v>
      </c>
      <c r="D567" s="173" t="s">
        <v>286</v>
      </c>
      <c r="E567" s="174" t="s">
        <v>700</v>
      </c>
      <c r="F567" s="175" t="s">
        <v>701</v>
      </c>
      <c r="G567" s="176" t="s">
        <v>273</v>
      </c>
      <c r="H567" s="177">
        <v>1</v>
      </c>
      <c r="I567" s="178"/>
      <c r="J567" s="179">
        <f>ROUND(I567*H567,2)</f>
        <v>0</v>
      </c>
      <c r="K567" s="180"/>
      <c r="L567" s="181"/>
      <c r="M567" s="182" t="s">
        <v>1</v>
      </c>
      <c r="N567" s="183" t="s">
        <v>42</v>
      </c>
      <c r="P567" s="149">
        <f>O567*H567</f>
        <v>0</v>
      </c>
      <c r="Q567" s="149">
        <v>0</v>
      </c>
      <c r="R567" s="149">
        <f>Q567*H567</f>
        <v>0</v>
      </c>
      <c r="S567" s="149">
        <v>0</v>
      </c>
      <c r="T567" s="150">
        <f>S567*H567</f>
        <v>0</v>
      </c>
      <c r="AR567" s="151" t="s">
        <v>289</v>
      </c>
      <c r="AT567" s="151" t="s">
        <v>286</v>
      </c>
      <c r="AU567" s="151" t="s">
        <v>86</v>
      </c>
      <c r="AY567" s="17" t="s">
        <v>143</v>
      </c>
      <c r="BE567" s="152">
        <f>IF(N567="základní",J567,0)</f>
        <v>0</v>
      </c>
      <c r="BF567" s="152">
        <f>IF(N567="snížená",J567,0)</f>
        <v>0</v>
      </c>
      <c r="BG567" s="152">
        <f>IF(N567="zákl. přenesená",J567,0)</f>
        <v>0</v>
      </c>
      <c r="BH567" s="152">
        <f>IF(N567="sníž. přenesená",J567,0)</f>
        <v>0</v>
      </c>
      <c r="BI567" s="152">
        <f>IF(N567="nulová",J567,0)</f>
        <v>0</v>
      </c>
      <c r="BJ567" s="17" t="s">
        <v>84</v>
      </c>
      <c r="BK567" s="152">
        <f>ROUND(I567*H567,2)</f>
        <v>0</v>
      </c>
      <c r="BL567" s="17" t="s">
        <v>152</v>
      </c>
      <c r="BM567" s="151" t="s">
        <v>702</v>
      </c>
    </row>
    <row r="568" spans="2:65" s="1" customFormat="1" ht="12">
      <c r="B568" s="32"/>
      <c r="D568" s="153" t="s">
        <v>155</v>
      </c>
      <c r="F568" s="154" t="s">
        <v>701</v>
      </c>
      <c r="I568" s="155"/>
      <c r="L568" s="32"/>
      <c r="M568" s="156"/>
      <c r="T568" s="56"/>
      <c r="AT568" s="17" t="s">
        <v>155</v>
      </c>
      <c r="AU568" s="17" t="s">
        <v>86</v>
      </c>
    </row>
    <row r="569" spans="2:65" s="1" customFormat="1" ht="36">
      <c r="B569" s="32"/>
      <c r="D569" s="153" t="s">
        <v>156</v>
      </c>
      <c r="F569" s="157" t="s">
        <v>703</v>
      </c>
      <c r="I569" s="155"/>
      <c r="L569" s="32"/>
      <c r="M569" s="156"/>
      <c r="T569" s="56"/>
      <c r="AT569" s="17" t="s">
        <v>156</v>
      </c>
      <c r="AU569" s="17" t="s">
        <v>86</v>
      </c>
    </row>
    <row r="570" spans="2:65" s="1" customFormat="1" ht="14.5" customHeight="1">
      <c r="B570" s="137"/>
      <c r="C570" s="138" t="s">
        <v>704</v>
      </c>
      <c r="D570" s="139" t="s">
        <v>148</v>
      </c>
      <c r="E570" s="140" t="s">
        <v>705</v>
      </c>
      <c r="F570" s="141" t="s">
        <v>706</v>
      </c>
      <c r="G570" s="142" t="s">
        <v>165</v>
      </c>
      <c r="H570" s="143">
        <v>1</v>
      </c>
      <c r="I570" s="144"/>
      <c r="J570" s="145">
        <f>ROUND(I570*H570,2)</f>
        <v>0</v>
      </c>
      <c r="K570" s="146"/>
      <c r="L570" s="32"/>
      <c r="M570" s="147" t="s">
        <v>1</v>
      </c>
      <c r="N570" s="148" t="s">
        <v>42</v>
      </c>
      <c r="P570" s="149">
        <f>O570*H570</f>
        <v>0</v>
      </c>
      <c r="Q570" s="149">
        <v>0</v>
      </c>
      <c r="R570" s="149">
        <f>Q570*H570</f>
        <v>0</v>
      </c>
      <c r="S570" s="149">
        <v>1E-3</v>
      </c>
      <c r="T570" s="150">
        <f>S570*H570</f>
        <v>1E-3</v>
      </c>
      <c r="AR570" s="151" t="s">
        <v>152</v>
      </c>
      <c r="AT570" s="151" t="s">
        <v>148</v>
      </c>
      <c r="AU570" s="151" t="s">
        <v>86</v>
      </c>
      <c r="AY570" s="17" t="s">
        <v>143</v>
      </c>
      <c r="BE570" s="152">
        <f>IF(N570="základní",J570,0)</f>
        <v>0</v>
      </c>
      <c r="BF570" s="152">
        <f>IF(N570="snížená",J570,0)</f>
        <v>0</v>
      </c>
      <c r="BG570" s="152">
        <f>IF(N570="zákl. přenesená",J570,0)</f>
        <v>0</v>
      </c>
      <c r="BH570" s="152">
        <f>IF(N570="sníž. přenesená",J570,0)</f>
        <v>0</v>
      </c>
      <c r="BI570" s="152">
        <f>IF(N570="nulová",J570,0)</f>
        <v>0</v>
      </c>
      <c r="BJ570" s="17" t="s">
        <v>84</v>
      </c>
      <c r="BK570" s="152">
        <f>ROUND(I570*H570,2)</f>
        <v>0</v>
      </c>
      <c r="BL570" s="17" t="s">
        <v>152</v>
      </c>
      <c r="BM570" s="151" t="s">
        <v>707</v>
      </c>
    </row>
    <row r="571" spans="2:65" s="1" customFormat="1" ht="12">
      <c r="B571" s="32"/>
      <c r="D571" s="153" t="s">
        <v>155</v>
      </c>
      <c r="F571" s="154" t="s">
        <v>708</v>
      </c>
      <c r="I571" s="155"/>
      <c r="L571" s="32"/>
      <c r="M571" s="156"/>
      <c r="T571" s="56"/>
      <c r="AT571" s="17" t="s">
        <v>155</v>
      </c>
      <c r="AU571" s="17" t="s">
        <v>86</v>
      </c>
    </row>
    <row r="572" spans="2:65" s="1" customFormat="1" ht="24">
      <c r="B572" s="32"/>
      <c r="D572" s="153" t="s">
        <v>156</v>
      </c>
      <c r="F572" s="157" t="s">
        <v>709</v>
      </c>
      <c r="I572" s="155"/>
      <c r="L572" s="32"/>
      <c r="M572" s="156"/>
      <c r="T572" s="56"/>
      <c r="AT572" s="17" t="s">
        <v>156</v>
      </c>
      <c r="AU572" s="17" t="s">
        <v>86</v>
      </c>
    </row>
    <row r="573" spans="2:65" s="1" customFormat="1" ht="14.5" customHeight="1">
      <c r="B573" s="137"/>
      <c r="C573" s="138" t="s">
        <v>710</v>
      </c>
      <c r="D573" s="139" t="s">
        <v>148</v>
      </c>
      <c r="E573" s="140" t="s">
        <v>711</v>
      </c>
      <c r="F573" s="141" t="s">
        <v>706</v>
      </c>
      <c r="G573" s="142" t="s">
        <v>165</v>
      </c>
      <c r="H573" s="143">
        <v>1</v>
      </c>
      <c r="I573" s="144"/>
      <c r="J573" s="145">
        <f>ROUND(I573*H573,2)</f>
        <v>0</v>
      </c>
      <c r="K573" s="146"/>
      <c r="L573" s="32"/>
      <c r="M573" s="147" t="s">
        <v>1</v>
      </c>
      <c r="N573" s="148" t="s">
        <v>42</v>
      </c>
      <c r="P573" s="149">
        <f>O573*H573</f>
        <v>0</v>
      </c>
      <c r="Q573" s="149">
        <v>0</v>
      </c>
      <c r="R573" s="149">
        <f>Q573*H573</f>
        <v>0</v>
      </c>
      <c r="S573" s="149">
        <v>1E-3</v>
      </c>
      <c r="T573" s="150">
        <f>S573*H573</f>
        <v>1E-3</v>
      </c>
      <c r="AR573" s="151" t="s">
        <v>152</v>
      </c>
      <c r="AT573" s="151" t="s">
        <v>148</v>
      </c>
      <c r="AU573" s="151" t="s">
        <v>86</v>
      </c>
      <c r="AY573" s="17" t="s">
        <v>143</v>
      </c>
      <c r="BE573" s="152">
        <f>IF(N573="základní",J573,0)</f>
        <v>0</v>
      </c>
      <c r="BF573" s="152">
        <f>IF(N573="snížená",J573,0)</f>
        <v>0</v>
      </c>
      <c r="BG573" s="152">
        <f>IF(N573="zákl. přenesená",J573,0)</f>
        <v>0</v>
      </c>
      <c r="BH573" s="152">
        <f>IF(N573="sníž. přenesená",J573,0)</f>
        <v>0</v>
      </c>
      <c r="BI573" s="152">
        <f>IF(N573="nulová",J573,0)</f>
        <v>0</v>
      </c>
      <c r="BJ573" s="17" t="s">
        <v>84</v>
      </c>
      <c r="BK573" s="152">
        <f>ROUND(I573*H573,2)</f>
        <v>0</v>
      </c>
      <c r="BL573" s="17" t="s">
        <v>152</v>
      </c>
      <c r="BM573" s="151" t="s">
        <v>712</v>
      </c>
    </row>
    <row r="574" spans="2:65" s="1" customFormat="1" ht="12">
      <c r="B574" s="32"/>
      <c r="D574" s="153" t="s">
        <v>155</v>
      </c>
      <c r="F574" s="154" t="s">
        <v>708</v>
      </c>
      <c r="I574" s="155"/>
      <c r="L574" s="32"/>
      <c r="M574" s="156"/>
      <c r="T574" s="56"/>
      <c r="AT574" s="17" t="s">
        <v>155</v>
      </c>
      <c r="AU574" s="17" t="s">
        <v>86</v>
      </c>
    </row>
    <row r="575" spans="2:65" s="12" customFormat="1" ht="12">
      <c r="B575" s="158"/>
      <c r="D575" s="153" t="s">
        <v>158</v>
      </c>
      <c r="E575" s="159" t="s">
        <v>1</v>
      </c>
      <c r="F575" s="160" t="s">
        <v>713</v>
      </c>
      <c r="H575" s="161">
        <v>1</v>
      </c>
      <c r="I575" s="162"/>
      <c r="L575" s="158"/>
      <c r="M575" s="163"/>
      <c r="T575" s="164"/>
      <c r="AT575" s="159" t="s">
        <v>158</v>
      </c>
      <c r="AU575" s="159" t="s">
        <v>86</v>
      </c>
      <c r="AV575" s="12" t="s">
        <v>86</v>
      </c>
      <c r="AW575" s="12" t="s">
        <v>33</v>
      </c>
      <c r="AX575" s="12" t="s">
        <v>77</v>
      </c>
      <c r="AY575" s="159" t="s">
        <v>143</v>
      </c>
    </row>
    <row r="576" spans="2:65" s="13" customFormat="1" ht="12">
      <c r="B576" s="165"/>
      <c r="D576" s="153" t="s">
        <v>158</v>
      </c>
      <c r="E576" s="166" t="s">
        <v>1</v>
      </c>
      <c r="F576" s="167" t="s">
        <v>160</v>
      </c>
      <c r="H576" s="168">
        <v>1</v>
      </c>
      <c r="I576" s="169"/>
      <c r="L576" s="165"/>
      <c r="M576" s="170"/>
      <c r="T576" s="171"/>
      <c r="AT576" s="166" t="s">
        <v>158</v>
      </c>
      <c r="AU576" s="166" t="s">
        <v>86</v>
      </c>
      <c r="AV576" s="13" t="s">
        <v>161</v>
      </c>
      <c r="AW576" s="13" t="s">
        <v>33</v>
      </c>
      <c r="AX576" s="13" t="s">
        <v>84</v>
      </c>
      <c r="AY576" s="166" t="s">
        <v>143</v>
      </c>
    </row>
    <row r="577" spans="2:65" s="11" customFormat="1" ht="22.75" customHeight="1">
      <c r="B577" s="125"/>
      <c r="D577" s="126" t="s">
        <v>76</v>
      </c>
      <c r="E577" s="135" t="s">
        <v>714</v>
      </c>
      <c r="F577" s="135" t="s">
        <v>715</v>
      </c>
      <c r="I577" s="128"/>
      <c r="J577" s="136">
        <f>BK577</f>
        <v>0</v>
      </c>
      <c r="L577" s="125"/>
      <c r="M577" s="130"/>
      <c r="P577" s="131">
        <f>SUM(P578:P589)</f>
        <v>0</v>
      </c>
      <c r="R577" s="131">
        <f>SUM(R578:R589)</f>
        <v>6.2287820000000001E-2</v>
      </c>
      <c r="T577" s="132">
        <f>SUM(T578:T589)</f>
        <v>0</v>
      </c>
      <c r="AR577" s="126" t="s">
        <v>86</v>
      </c>
      <c r="AT577" s="133" t="s">
        <v>76</v>
      </c>
      <c r="AU577" s="133" t="s">
        <v>84</v>
      </c>
      <c r="AY577" s="126" t="s">
        <v>143</v>
      </c>
      <c r="BK577" s="134">
        <f>SUM(BK578:BK589)</f>
        <v>0</v>
      </c>
    </row>
    <row r="578" spans="2:65" s="1" customFormat="1" ht="14.5" customHeight="1">
      <c r="B578" s="137"/>
      <c r="C578" s="138" t="s">
        <v>716</v>
      </c>
      <c r="D578" s="138" t="s">
        <v>148</v>
      </c>
      <c r="E578" s="140" t="s">
        <v>717</v>
      </c>
      <c r="F578" s="141" t="s">
        <v>718</v>
      </c>
      <c r="G578" s="142" t="s">
        <v>151</v>
      </c>
      <c r="H578" s="143">
        <v>127.11799999999999</v>
      </c>
      <c r="I578" s="144"/>
      <c r="J578" s="145">
        <f>ROUND(I578*H578,2)</f>
        <v>0</v>
      </c>
      <c r="K578" s="146"/>
      <c r="L578" s="32"/>
      <c r="M578" s="147" t="s">
        <v>1</v>
      </c>
      <c r="N578" s="148" t="s">
        <v>42</v>
      </c>
      <c r="P578" s="149">
        <f>O578*H578</f>
        <v>0</v>
      </c>
      <c r="Q578" s="149">
        <v>0</v>
      </c>
      <c r="R578" s="149">
        <f>Q578*H578</f>
        <v>0</v>
      </c>
      <c r="S578" s="149">
        <v>0</v>
      </c>
      <c r="T578" s="150">
        <f>S578*H578</f>
        <v>0</v>
      </c>
      <c r="AR578" s="151" t="s">
        <v>152</v>
      </c>
      <c r="AT578" s="151" t="s">
        <v>148</v>
      </c>
      <c r="AU578" s="151" t="s">
        <v>86</v>
      </c>
      <c r="AY578" s="17" t="s">
        <v>143</v>
      </c>
      <c r="BE578" s="152">
        <f>IF(N578="základní",J578,0)</f>
        <v>0</v>
      </c>
      <c r="BF578" s="152">
        <f>IF(N578="snížená",J578,0)</f>
        <v>0</v>
      </c>
      <c r="BG578" s="152">
        <f>IF(N578="zákl. přenesená",J578,0)</f>
        <v>0</v>
      </c>
      <c r="BH578" s="152">
        <f>IF(N578="sníž. přenesená",J578,0)</f>
        <v>0</v>
      </c>
      <c r="BI578" s="152">
        <f>IF(N578="nulová",J578,0)</f>
        <v>0</v>
      </c>
      <c r="BJ578" s="17" t="s">
        <v>84</v>
      </c>
      <c r="BK578" s="152">
        <f>ROUND(I578*H578,2)</f>
        <v>0</v>
      </c>
      <c r="BL578" s="17" t="s">
        <v>152</v>
      </c>
      <c r="BM578" s="151" t="s">
        <v>719</v>
      </c>
    </row>
    <row r="579" spans="2:65" s="1" customFormat="1" ht="12">
      <c r="B579" s="32"/>
      <c r="D579" s="153" t="s">
        <v>155</v>
      </c>
      <c r="F579" s="154" t="s">
        <v>720</v>
      </c>
      <c r="I579" s="155"/>
      <c r="L579" s="32"/>
      <c r="M579" s="156"/>
      <c r="T579" s="56"/>
      <c r="AT579" s="17" t="s">
        <v>155</v>
      </c>
      <c r="AU579" s="17" t="s">
        <v>86</v>
      </c>
    </row>
    <row r="580" spans="2:65" s="1" customFormat="1" ht="24">
      <c r="B580" s="32"/>
      <c r="D580" s="153" t="s">
        <v>156</v>
      </c>
      <c r="F580" s="157" t="s">
        <v>157</v>
      </c>
      <c r="I580" s="155"/>
      <c r="L580" s="32"/>
      <c r="M580" s="156"/>
      <c r="T580" s="56"/>
      <c r="AT580" s="17" t="s">
        <v>156</v>
      </c>
      <c r="AU580" s="17" t="s">
        <v>86</v>
      </c>
    </row>
    <row r="581" spans="2:65" s="1" customFormat="1" ht="14.5" customHeight="1">
      <c r="B581" s="137"/>
      <c r="C581" s="138" t="s">
        <v>721</v>
      </c>
      <c r="D581" s="138" t="s">
        <v>148</v>
      </c>
      <c r="E581" s="140" t="s">
        <v>722</v>
      </c>
      <c r="F581" s="141" t="s">
        <v>723</v>
      </c>
      <c r="G581" s="142" t="s">
        <v>151</v>
      </c>
      <c r="H581" s="143">
        <v>127.11799999999999</v>
      </c>
      <c r="I581" s="144"/>
      <c r="J581" s="145">
        <f>ROUND(I581*H581,2)</f>
        <v>0</v>
      </c>
      <c r="K581" s="146"/>
      <c r="L581" s="32"/>
      <c r="M581" s="147" t="s">
        <v>1</v>
      </c>
      <c r="N581" s="148" t="s">
        <v>42</v>
      </c>
      <c r="P581" s="149">
        <f>O581*H581</f>
        <v>0</v>
      </c>
      <c r="Q581" s="149">
        <v>1.2999999999999999E-4</v>
      </c>
      <c r="R581" s="149">
        <f>Q581*H581</f>
        <v>1.6525339999999999E-2</v>
      </c>
      <c r="S581" s="149">
        <v>0</v>
      </c>
      <c r="T581" s="150">
        <f>S581*H581</f>
        <v>0</v>
      </c>
      <c r="AR581" s="151" t="s">
        <v>152</v>
      </c>
      <c r="AT581" s="151" t="s">
        <v>148</v>
      </c>
      <c r="AU581" s="151" t="s">
        <v>86</v>
      </c>
      <c r="AY581" s="17" t="s">
        <v>143</v>
      </c>
      <c r="BE581" s="152">
        <f>IF(N581="základní",J581,0)</f>
        <v>0</v>
      </c>
      <c r="BF581" s="152">
        <f>IF(N581="snížená",J581,0)</f>
        <v>0</v>
      </c>
      <c r="BG581" s="152">
        <f>IF(N581="zákl. přenesená",J581,0)</f>
        <v>0</v>
      </c>
      <c r="BH581" s="152">
        <f>IF(N581="sníž. přenesená",J581,0)</f>
        <v>0</v>
      </c>
      <c r="BI581" s="152">
        <f>IF(N581="nulová",J581,0)</f>
        <v>0</v>
      </c>
      <c r="BJ581" s="17" t="s">
        <v>84</v>
      </c>
      <c r="BK581" s="152">
        <f>ROUND(I581*H581,2)</f>
        <v>0</v>
      </c>
      <c r="BL581" s="17" t="s">
        <v>152</v>
      </c>
      <c r="BM581" s="151" t="s">
        <v>724</v>
      </c>
    </row>
    <row r="582" spans="2:65" s="1" customFormat="1" ht="12">
      <c r="B582" s="32"/>
      <c r="D582" s="153" t="s">
        <v>155</v>
      </c>
      <c r="F582" s="154" t="s">
        <v>725</v>
      </c>
      <c r="I582" s="155"/>
      <c r="L582" s="32"/>
      <c r="M582" s="156"/>
      <c r="T582" s="56"/>
      <c r="AT582" s="17" t="s">
        <v>155</v>
      </c>
      <c r="AU582" s="17" t="s">
        <v>86</v>
      </c>
    </row>
    <row r="583" spans="2:65" s="1" customFormat="1" ht="24">
      <c r="B583" s="32"/>
      <c r="D583" s="153" t="s">
        <v>156</v>
      </c>
      <c r="F583" s="157" t="s">
        <v>157</v>
      </c>
      <c r="I583" s="155"/>
      <c r="L583" s="32"/>
      <c r="M583" s="156"/>
      <c r="T583" s="56"/>
      <c r="AT583" s="17" t="s">
        <v>156</v>
      </c>
      <c r="AU583" s="17" t="s">
        <v>86</v>
      </c>
    </row>
    <row r="584" spans="2:65" s="1" customFormat="1" ht="14.5" customHeight="1">
      <c r="B584" s="137"/>
      <c r="C584" s="138" t="s">
        <v>726</v>
      </c>
      <c r="D584" s="138" t="s">
        <v>148</v>
      </c>
      <c r="E584" s="140" t="s">
        <v>727</v>
      </c>
      <c r="F584" s="141" t="s">
        <v>728</v>
      </c>
      <c r="G584" s="142" t="s">
        <v>151</v>
      </c>
      <c r="H584" s="143">
        <v>127.11799999999999</v>
      </c>
      <c r="I584" s="144"/>
      <c r="J584" s="145">
        <f>ROUND(I584*H584,2)</f>
        <v>0</v>
      </c>
      <c r="K584" s="146"/>
      <c r="L584" s="32"/>
      <c r="M584" s="147" t="s">
        <v>1</v>
      </c>
      <c r="N584" s="148" t="s">
        <v>42</v>
      </c>
      <c r="P584" s="149">
        <f>O584*H584</f>
        <v>0</v>
      </c>
      <c r="Q584" s="149">
        <v>1.1E-4</v>
      </c>
      <c r="R584" s="149">
        <f>Q584*H584</f>
        <v>1.3982980000000001E-2</v>
      </c>
      <c r="S584" s="149">
        <v>0</v>
      </c>
      <c r="T584" s="150">
        <f>S584*H584</f>
        <v>0</v>
      </c>
      <c r="AR584" s="151" t="s">
        <v>152</v>
      </c>
      <c r="AT584" s="151" t="s">
        <v>148</v>
      </c>
      <c r="AU584" s="151" t="s">
        <v>86</v>
      </c>
      <c r="AY584" s="17" t="s">
        <v>143</v>
      </c>
      <c r="BE584" s="152">
        <f>IF(N584="základní",J584,0)</f>
        <v>0</v>
      </c>
      <c r="BF584" s="152">
        <f>IF(N584="snížená",J584,0)</f>
        <v>0</v>
      </c>
      <c r="BG584" s="152">
        <f>IF(N584="zákl. přenesená",J584,0)</f>
        <v>0</v>
      </c>
      <c r="BH584" s="152">
        <f>IF(N584="sníž. přenesená",J584,0)</f>
        <v>0</v>
      </c>
      <c r="BI584" s="152">
        <f>IF(N584="nulová",J584,0)</f>
        <v>0</v>
      </c>
      <c r="BJ584" s="17" t="s">
        <v>84</v>
      </c>
      <c r="BK584" s="152">
        <f>ROUND(I584*H584,2)</f>
        <v>0</v>
      </c>
      <c r="BL584" s="17" t="s">
        <v>152</v>
      </c>
      <c r="BM584" s="151" t="s">
        <v>729</v>
      </c>
    </row>
    <row r="585" spans="2:65" s="1" customFormat="1" ht="12">
      <c r="B585" s="32"/>
      <c r="D585" s="153" t="s">
        <v>155</v>
      </c>
      <c r="F585" s="154" t="s">
        <v>730</v>
      </c>
      <c r="I585" s="155"/>
      <c r="L585" s="32"/>
      <c r="M585" s="156"/>
      <c r="T585" s="56"/>
      <c r="AT585" s="17" t="s">
        <v>155</v>
      </c>
      <c r="AU585" s="17" t="s">
        <v>86</v>
      </c>
    </row>
    <row r="586" spans="2:65" s="1" customFormat="1" ht="24">
      <c r="B586" s="32"/>
      <c r="D586" s="153" t="s">
        <v>156</v>
      </c>
      <c r="F586" s="157" t="s">
        <v>157</v>
      </c>
      <c r="I586" s="155"/>
      <c r="L586" s="32"/>
      <c r="M586" s="156"/>
      <c r="T586" s="56"/>
      <c r="AT586" s="17" t="s">
        <v>156</v>
      </c>
      <c r="AU586" s="17" t="s">
        <v>86</v>
      </c>
    </row>
    <row r="587" spans="2:65" s="1" customFormat="1" ht="14.5" customHeight="1">
      <c r="B587" s="137"/>
      <c r="C587" s="138" t="s">
        <v>731</v>
      </c>
      <c r="D587" s="138" t="s">
        <v>148</v>
      </c>
      <c r="E587" s="140" t="s">
        <v>732</v>
      </c>
      <c r="F587" s="141" t="s">
        <v>733</v>
      </c>
      <c r="G587" s="142" t="s">
        <v>151</v>
      </c>
      <c r="H587" s="143">
        <v>127.11799999999999</v>
      </c>
      <c r="I587" s="144"/>
      <c r="J587" s="145">
        <f>ROUND(I587*H587,2)</f>
        <v>0</v>
      </c>
      <c r="K587" s="146"/>
      <c r="L587" s="32"/>
      <c r="M587" s="147" t="s">
        <v>1</v>
      </c>
      <c r="N587" s="148" t="s">
        <v>42</v>
      </c>
      <c r="P587" s="149">
        <f>O587*H587</f>
        <v>0</v>
      </c>
      <c r="Q587" s="149">
        <v>2.5000000000000001E-4</v>
      </c>
      <c r="R587" s="149">
        <f>Q587*H587</f>
        <v>3.1779500000000002E-2</v>
      </c>
      <c r="S587" s="149">
        <v>0</v>
      </c>
      <c r="T587" s="150">
        <f>S587*H587</f>
        <v>0</v>
      </c>
      <c r="AR587" s="151" t="s">
        <v>152</v>
      </c>
      <c r="AT587" s="151" t="s">
        <v>148</v>
      </c>
      <c r="AU587" s="151" t="s">
        <v>86</v>
      </c>
      <c r="AY587" s="17" t="s">
        <v>143</v>
      </c>
      <c r="BE587" s="152">
        <f>IF(N587="základní",J587,0)</f>
        <v>0</v>
      </c>
      <c r="BF587" s="152">
        <f>IF(N587="snížená",J587,0)</f>
        <v>0</v>
      </c>
      <c r="BG587" s="152">
        <f>IF(N587="zákl. přenesená",J587,0)</f>
        <v>0</v>
      </c>
      <c r="BH587" s="152">
        <f>IF(N587="sníž. přenesená",J587,0)</f>
        <v>0</v>
      </c>
      <c r="BI587" s="152">
        <f>IF(N587="nulová",J587,0)</f>
        <v>0</v>
      </c>
      <c r="BJ587" s="17" t="s">
        <v>84</v>
      </c>
      <c r="BK587" s="152">
        <f>ROUND(I587*H587,2)</f>
        <v>0</v>
      </c>
      <c r="BL587" s="17" t="s">
        <v>152</v>
      </c>
      <c r="BM587" s="151" t="s">
        <v>734</v>
      </c>
    </row>
    <row r="588" spans="2:65" s="1" customFormat="1" ht="12">
      <c r="B588" s="32"/>
      <c r="D588" s="153" t="s">
        <v>155</v>
      </c>
      <c r="F588" s="154" t="s">
        <v>735</v>
      </c>
      <c r="I588" s="155"/>
      <c r="L588" s="32"/>
      <c r="M588" s="156"/>
      <c r="T588" s="56"/>
      <c r="AT588" s="17" t="s">
        <v>155</v>
      </c>
      <c r="AU588" s="17" t="s">
        <v>86</v>
      </c>
    </row>
    <row r="589" spans="2:65" s="1" customFormat="1" ht="24">
      <c r="B589" s="32"/>
      <c r="D589" s="153" t="s">
        <v>156</v>
      </c>
      <c r="F589" s="157" t="s">
        <v>157</v>
      </c>
      <c r="I589" s="155"/>
      <c r="L589" s="32"/>
      <c r="M589" s="156"/>
      <c r="T589" s="56"/>
      <c r="AT589" s="17" t="s">
        <v>156</v>
      </c>
      <c r="AU589" s="17" t="s">
        <v>86</v>
      </c>
    </row>
    <row r="590" spans="2:65" s="11" customFormat="1" ht="26" customHeight="1">
      <c r="B590" s="125"/>
      <c r="D590" s="126" t="s">
        <v>76</v>
      </c>
      <c r="E590" s="127" t="s">
        <v>736</v>
      </c>
      <c r="F590" s="127" t="s">
        <v>737</v>
      </c>
      <c r="I590" s="128"/>
      <c r="J590" s="129">
        <f>BK590</f>
        <v>0</v>
      </c>
      <c r="L590" s="125"/>
      <c r="M590" s="130"/>
      <c r="P590" s="131">
        <f>P591+P600+P610+P611</f>
        <v>0</v>
      </c>
      <c r="R590" s="131">
        <f>R591+R600+R610+R611</f>
        <v>0</v>
      </c>
      <c r="T590" s="132">
        <f>T591+T600+T610+T611</f>
        <v>0</v>
      </c>
      <c r="AR590" s="126" t="s">
        <v>183</v>
      </c>
      <c r="AT590" s="133" t="s">
        <v>76</v>
      </c>
      <c r="AU590" s="133" t="s">
        <v>77</v>
      </c>
      <c r="AY590" s="126" t="s">
        <v>143</v>
      </c>
      <c r="BK590" s="134">
        <f>BK591+BK600+BK610+BK611</f>
        <v>0</v>
      </c>
    </row>
    <row r="591" spans="2:65" s="11" customFormat="1" ht="22.75" customHeight="1">
      <c r="B591" s="125"/>
      <c r="D591" s="126" t="s">
        <v>76</v>
      </c>
      <c r="E591" s="135" t="s">
        <v>738</v>
      </c>
      <c r="F591" s="135" t="s">
        <v>739</v>
      </c>
      <c r="I591" s="128"/>
      <c r="J591" s="136">
        <f>BK591</f>
        <v>0</v>
      </c>
      <c r="L591" s="125"/>
      <c r="M591" s="130"/>
      <c r="P591" s="131">
        <f>SUM(P592:P599)</f>
        <v>0</v>
      </c>
      <c r="R591" s="131">
        <f>SUM(R592:R599)</f>
        <v>0</v>
      </c>
      <c r="T591" s="132">
        <f>SUM(T592:T599)</f>
        <v>0</v>
      </c>
      <c r="AR591" s="126" t="s">
        <v>183</v>
      </c>
      <c r="AT591" s="133" t="s">
        <v>76</v>
      </c>
      <c r="AU591" s="133" t="s">
        <v>84</v>
      </c>
      <c r="AY591" s="126" t="s">
        <v>143</v>
      </c>
      <c r="BK591" s="134">
        <f>SUM(BK592:BK599)</f>
        <v>0</v>
      </c>
    </row>
    <row r="592" spans="2:65" s="1" customFormat="1" ht="14.5" customHeight="1">
      <c r="B592" s="137"/>
      <c r="C592" s="138" t="s">
        <v>740</v>
      </c>
      <c r="D592" s="139" t="s">
        <v>148</v>
      </c>
      <c r="E592" s="140" t="s">
        <v>741</v>
      </c>
      <c r="F592" s="141" t="s">
        <v>742</v>
      </c>
      <c r="G592" s="142" t="s">
        <v>165</v>
      </c>
      <c r="H592" s="143">
        <v>1</v>
      </c>
      <c r="I592" s="144"/>
      <c r="J592" s="145">
        <f>ROUND(I592*H592,2)</f>
        <v>0</v>
      </c>
      <c r="K592" s="146"/>
      <c r="L592" s="32"/>
      <c r="M592" s="147" t="s">
        <v>1</v>
      </c>
      <c r="N592" s="148" t="s">
        <v>42</v>
      </c>
      <c r="P592" s="149">
        <f>O592*H592</f>
        <v>0</v>
      </c>
      <c r="Q592" s="149">
        <v>0</v>
      </c>
      <c r="R592" s="149">
        <f>Q592*H592</f>
        <v>0</v>
      </c>
      <c r="S592" s="149">
        <v>0</v>
      </c>
      <c r="T592" s="150">
        <f>S592*H592</f>
        <v>0</v>
      </c>
      <c r="AR592" s="151" t="s">
        <v>743</v>
      </c>
      <c r="AT592" s="151" t="s">
        <v>148</v>
      </c>
      <c r="AU592" s="151" t="s">
        <v>86</v>
      </c>
      <c r="AY592" s="17" t="s">
        <v>143</v>
      </c>
      <c r="BE592" s="152">
        <f>IF(N592="základní",J592,0)</f>
        <v>0</v>
      </c>
      <c r="BF592" s="152">
        <f>IF(N592="snížená",J592,0)</f>
        <v>0</v>
      </c>
      <c r="BG592" s="152">
        <f>IF(N592="zákl. přenesená",J592,0)</f>
        <v>0</v>
      </c>
      <c r="BH592" s="152">
        <f>IF(N592="sníž. přenesená",J592,0)</f>
        <v>0</v>
      </c>
      <c r="BI592" s="152">
        <f>IF(N592="nulová",J592,0)</f>
        <v>0</v>
      </c>
      <c r="BJ592" s="17" t="s">
        <v>84</v>
      </c>
      <c r="BK592" s="152">
        <f>ROUND(I592*H592,2)</f>
        <v>0</v>
      </c>
      <c r="BL592" s="17" t="s">
        <v>743</v>
      </c>
      <c r="BM592" s="151" t="s">
        <v>744</v>
      </c>
    </row>
    <row r="593" spans="2:65" s="1" customFormat="1" ht="12">
      <c r="B593" s="32"/>
      <c r="D593" s="153" t="s">
        <v>155</v>
      </c>
      <c r="F593" s="154" t="s">
        <v>742</v>
      </c>
      <c r="I593" s="155"/>
      <c r="L593" s="32"/>
      <c r="M593" s="156"/>
      <c r="T593" s="56"/>
      <c r="AT593" s="17" t="s">
        <v>155</v>
      </c>
      <c r="AU593" s="17" t="s">
        <v>86</v>
      </c>
    </row>
    <row r="594" spans="2:65" s="1" customFormat="1" ht="14.5" customHeight="1">
      <c r="B594" s="137"/>
      <c r="C594" s="138" t="s">
        <v>745</v>
      </c>
      <c r="D594" s="138" t="s">
        <v>148</v>
      </c>
      <c r="E594" s="140" t="s">
        <v>746</v>
      </c>
      <c r="F594" s="141" t="s">
        <v>747</v>
      </c>
      <c r="G594" s="142" t="s">
        <v>748</v>
      </c>
      <c r="H594" s="143">
        <v>1</v>
      </c>
      <c r="I594" s="144"/>
      <c r="J594" s="145">
        <f>ROUND(I594*H594,2)</f>
        <v>0</v>
      </c>
      <c r="K594" s="146"/>
      <c r="L594" s="32"/>
      <c r="M594" s="147" t="s">
        <v>1</v>
      </c>
      <c r="N594" s="148" t="s">
        <v>42</v>
      </c>
      <c r="P594" s="149">
        <f>O594*H594</f>
        <v>0</v>
      </c>
      <c r="Q594" s="149">
        <v>0</v>
      </c>
      <c r="R594" s="149">
        <f>Q594*H594</f>
        <v>0</v>
      </c>
      <c r="S594" s="149">
        <v>0</v>
      </c>
      <c r="T594" s="150">
        <f>S594*H594</f>
        <v>0</v>
      </c>
      <c r="AR594" s="151" t="s">
        <v>743</v>
      </c>
      <c r="AT594" s="151" t="s">
        <v>148</v>
      </c>
      <c r="AU594" s="151" t="s">
        <v>86</v>
      </c>
      <c r="AY594" s="17" t="s">
        <v>143</v>
      </c>
      <c r="BE594" s="152">
        <f>IF(N594="základní",J594,0)</f>
        <v>0</v>
      </c>
      <c r="BF594" s="152">
        <f>IF(N594="snížená",J594,0)</f>
        <v>0</v>
      </c>
      <c r="BG594" s="152">
        <f>IF(N594="zákl. přenesená",J594,0)</f>
        <v>0</v>
      </c>
      <c r="BH594" s="152">
        <f>IF(N594="sníž. přenesená",J594,0)</f>
        <v>0</v>
      </c>
      <c r="BI594" s="152">
        <f>IF(N594="nulová",J594,0)</f>
        <v>0</v>
      </c>
      <c r="BJ594" s="17" t="s">
        <v>84</v>
      </c>
      <c r="BK594" s="152">
        <f>ROUND(I594*H594,2)</f>
        <v>0</v>
      </c>
      <c r="BL594" s="17" t="s">
        <v>743</v>
      </c>
      <c r="BM594" s="151" t="s">
        <v>749</v>
      </c>
    </row>
    <row r="595" spans="2:65" s="1" customFormat="1" ht="12">
      <c r="B595" s="32"/>
      <c r="D595" s="153" t="s">
        <v>155</v>
      </c>
      <c r="F595" s="154" t="s">
        <v>747</v>
      </c>
      <c r="I595" s="155"/>
      <c r="L595" s="32"/>
      <c r="M595" s="156"/>
      <c r="T595" s="56"/>
      <c r="AT595" s="17" t="s">
        <v>155</v>
      </c>
      <c r="AU595" s="17" t="s">
        <v>86</v>
      </c>
    </row>
    <row r="596" spans="2:65" s="1" customFormat="1" ht="24">
      <c r="B596" s="32"/>
      <c r="D596" s="153" t="s">
        <v>156</v>
      </c>
      <c r="F596" s="157" t="s">
        <v>750</v>
      </c>
      <c r="I596" s="155"/>
      <c r="L596" s="32"/>
      <c r="M596" s="156"/>
      <c r="T596" s="56"/>
      <c r="AT596" s="17" t="s">
        <v>156</v>
      </c>
      <c r="AU596" s="17" t="s">
        <v>86</v>
      </c>
    </row>
    <row r="597" spans="2:65" s="1" customFormat="1" ht="14.5" customHeight="1">
      <c r="B597" s="137"/>
      <c r="C597" s="138" t="s">
        <v>751</v>
      </c>
      <c r="D597" s="138" t="s">
        <v>148</v>
      </c>
      <c r="E597" s="140" t="s">
        <v>752</v>
      </c>
      <c r="F597" s="141" t="s">
        <v>753</v>
      </c>
      <c r="G597" s="142" t="s">
        <v>748</v>
      </c>
      <c r="H597" s="143">
        <v>1</v>
      </c>
      <c r="I597" s="144"/>
      <c r="J597" s="145">
        <f>ROUND(I597*H597,2)</f>
        <v>0</v>
      </c>
      <c r="K597" s="146"/>
      <c r="L597" s="32"/>
      <c r="M597" s="147" t="s">
        <v>1</v>
      </c>
      <c r="N597" s="148" t="s">
        <v>42</v>
      </c>
      <c r="P597" s="149">
        <f>O597*H597</f>
        <v>0</v>
      </c>
      <c r="Q597" s="149">
        <v>0</v>
      </c>
      <c r="R597" s="149">
        <f>Q597*H597</f>
        <v>0</v>
      </c>
      <c r="S597" s="149">
        <v>0</v>
      </c>
      <c r="T597" s="150">
        <f>S597*H597</f>
        <v>0</v>
      </c>
      <c r="AR597" s="151" t="s">
        <v>743</v>
      </c>
      <c r="AT597" s="151" t="s">
        <v>148</v>
      </c>
      <c r="AU597" s="151" t="s">
        <v>86</v>
      </c>
      <c r="AY597" s="17" t="s">
        <v>143</v>
      </c>
      <c r="BE597" s="152">
        <f>IF(N597="základní",J597,0)</f>
        <v>0</v>
      </c>
      <c r="BF597" s="152">
        <f>IF(N597="snížená",J597,0)</f>
        <v>0</v>
      </c>
      <c r="BG597" s="152">
        <f>IF(N597="zákl. přenesená",J597,0)</f>
        <v>0</v>
      </c>
      <c r="BH597" s="152">
        <f>IF(N597="sníž. přenesená",J597,0)</f>
        <v>0</v>
      </c>
      <c r="BI597" s="152">
        <f>IF(N597="nulová",J597,0)</f>
        <v>0</v>
      </c>
      <c r="BJ597" s="17" t="s">
        <v>84</v>
      </c>
      <c r="BK597" s="152">
        <f>ROUND(I597*H597,2)</f>
        <v>0</v>
      </c>
      <c r="BL597" s="17" t="s">
        <v>743</v>
      </c>
      <c r="BM597" s="151" t="s">
        <v>754</v>
      </c>
    </row>
    <row r="598" spans="2:65" s="1" customFormat="1" ht="12">
      <c r="B598" s="32"/>
      <c r="D598" s="153" t="s">
        <v>155</v>
      </c>
      <c r="F598" s="154" t="s">
        <v>753</v>
      </c>
      <c r="I598" s="155"/>
      <c r="L598" s="32"/>
      <c r="M598" s="156"/>
      <c r="T598" s="56"/>
      <c r="AT598" s="17" t="s">
        <v>155</v>
      </c>
      <c r="AU598" s="17" t="s">
        <v>86</v>
      </c>
    </row>
    <row r="599" spans="2:65" s="1" customFormat="1" ht="36">
      <c r="B599" s="32"/>
      <c r="D599" s="153" t="s">
        <v>156</v>
      </c>
      <c r="F599" s="157" t="s">
        <v>755</v>
      </c>
      <c r="I599" s="155"/>
      <c r="L599" s="32"/>
      <c r="M599" s="156"/>
      <c r="T599" s="56"/>
      <c r="AT599" s="17" t="s">
        <v>156</v>
      </c>
      <c r="AU599" s="17" t="s">
        <v>86</v>
      </c>
    </row>
    <row r="600" spans="2:65" s="11" customFormat="1" ht="22.75" customHeight="1">
      <c r="B600" s="125"/>
      <c r="D600" s="126" t="s">
        <v>76</v>
      </c>
      <c r="E600" s="135" t="s">
        <v>756</v>
      </c>
      <c r="F600" s="135" t="s">
        <v>757</v>
      </c>
      <c r="I600" s="128"/>
      <c r="J600" s="136">
        <f>BK600</f>
        <v>0</v>
      </c>
      <c r="L600" s="125"/>
      <c r="M600" s="130"/>
      <c r="P600" s="131">
        <f>SUM(P601:P609)</f>
        <v>0</v>
      </c>
      <c r="R600" s="131">
        <f>SUM(R601:R609)</f>
        <v>0</v>
      </c>
      <c r="T600" s="132">
        <f>SUM(T601:T609)</f>
        <v>0</v>
      </c>
      <c r="AR600" s="126" t="s">
        <v>183</v>
      </c>
      <c r="AT600" s="133" t="s">
        <v>76</v>
      </c>
      <c r="AU600" s="133" t="s">
        <v>84</v>
      </c>
      <c r="AY600" s="126" t="s">
        <v>143</v>
      </c>
      <c r="BK600" s="134">
        <f>SUM(BK601:BK609)</f>
        <v>0</v>
      </c>
    </row>
    <row r="601" spans="2:65" s="1" customFormat="1" ht="14.5" customHeight="1">
      <c r="B601" s="137"/>
      <c r="C601" s="138" t="s">
        <v>758</v>
      </c>
      <c r="D601" s="138" t="s">
        <v>148</v>
      </c>
      <c r="E601" s="140" t="s">
        <v>759</v>
      </c>
      <c r="F601" s="141" t="s">
        <v>757</v>
      </c>
      <c r="G601" s="142" t="s">
        <v>748</v>
      </c>
      <c r="H601" s="143">
        <v>1</v>
      </c>
      <c r="I601" s="144"/>
      <c r="J601" s="145">
        <f>ROUND(I601*H601,2)</f>
        <v>0</v>
      </c>
      <c r="K601" s="146"/>
      <c r="L601" s="32"/>
      <c r="M601" s="147" t="s">
        <v>1</v>
      </c>
      <c r="N601" s="148" t="s">
        <v>42</v>
      </c>
      <c r="P601" s="149">
        <f>O601*H601</f>
        <v>0</v>
      </c>
      <c r="Q601" s="149">
        <v>0</v>
      </c>
      <c r="R601" s="149">
        <f>Q601*H601</f>
        <v>0</v>
      </c>
      <c r="S601" s="149">
        <v>0</v>
      </c>
      <c r="T601" s="150">
        <f>S601*H601</f>
        <v>0</v>
      </c>
      <c r="AR601" s="151" t="s">
        <v>743</v>
      </c>
      <c r="AT601" s="151" t="s">
        <v>148</v>
      </c>
      <c r="AU601" s="151" t="s">
        <v>86</v>
      </c>
      <c r="AY601" s="17" t="s">
        <v>143</v>
      </c>
      <c r="BE601" s="152">
        <f>IF(N601="základní",J601,0)</f>
        <v>0</v>
      </c>
      <c r="BF601" s="152">
        <f>IF(N601="snížená",J601,0)</f>
        <v>0</v>
      </c>
      <c r="BG601" s="152">
        <f>IF(N601="zákl. přenesená",J601,0)</f>
        <v>0</v>
      </c>
      <c r="BH601" s="152">
        <f>IF(N601="sníž. přenesená",J601,0)</f>
        <v>0</v>
      </c>
      <c r="BI601" s="152">
        <f>IF(N601="nulová",J601,0)</f>
        <v>0</v>
      </c>
      <c r="BJ601" s="17" t="s">
        <v>84</v>
      </c>
      <c r="BK601" s="152">
        <f>ROUND(I601*H601,2)</f>
        <v>0</v>
      </c>
      <c r="BL601" s="17" t="s">
        <v>743</v>
      </c>
      <c r="BM601" s="151" t="s">
        <v>760</v>
      </c>
    </row>
    <row r="602" spans="2:65" s="1" customFormat="1" ht="12">
      <c r="B602" s="32"/>
      <c r="D602" s="153" t="s">
        <v>155</v>
      </c>
      <c r="F602" s="154" t="s">
        <v>757</v>
      </c>
      <c r="I602" s="155"/>
      <c r="L602" s="32"/>
      <c r="M602" s="156"/>
      <c r="T602" s="56"/>
      <c r="AT602" s="17" t="s">
        <v>155</v>
      </c>
      <c r="AU602" s="17" t="s">
        <v>86</v>
      </c>
    </row>
    <row r="603" spans="2:65" s="1" customFormat="1" ht="36">
      <c r="B603" s="32"/>
      <c r="D603" s="153" t="s">
        <v>156</v>
      </c>
      <c r="F603" s="157" t="s">
        <v>761</v>
      </c>
      <c r="I603" s="155"/>
      <c r="L603" s="32"/>
      <c r="M603" s="156"/>
      <c r="T603" s="56"/>
      <c r="AT603" s="17" t="s">
        <v>156</v>
      </c>
      <c r="AU603" s="17" t="s">
        <v>86</v>
      </c>
    </row>
    <row r="604" spans="2:65" s="1" customFormat="1" ht="14.5" customHeight="1">
      <c r="B604" s="137"/>
      <c r="C604" s="138" t="s">
        <v>762</v>
      </c>
      <c r="D604" s="138" t="s">
        <v>148</v>
      </c>
      <c r="E604" s="140" t="s">
        <v>763</v>
      </c>
      <c r="F604" s="141" t="s">
        <v>764</v>
      </c>
      <c r="G604" s="142" t="s">
        <v>748</v>
      </c>
      <c r="H604" s="143">
        <v>1</v>
      </c>
      <c r="I604" s="144"/>
      <c r="J604" s="145">
        <f>ROUND(I604*H604,2)</f>
        <v>0</v>
      </c>
      <c r="K604" s="146"/>
      <c r="L604" s="32"/>
      <c r="M604" s="147" t="s">
        <v>1</v>
      </c>
      <c r="N604" s="148" t="s">
        <v>42</v>
      </c>
      <c r="P604" s="149">
        <f>O604*H604</f>
        <v>0</v>
      </c>
      <c r="Q604" s="149">
        <v>0</v>
      </c>
      <c r="R604" s="149">
        <f>Q604*H604</f>
        <v>0</v>
      </c>
      <c r="S604" s="149">
        <v>0</v>
      </c>
      <c r="T604" s="150">
        <f>S604*H604</f>
        <v>0</v>
      </c>
      <c r="AR604" s="151" t="s">
        <v>743</v>
      </c>
      <c r="AT604" s="151" t="s">
        <v>148</v>
      </c>
      <c r="AU604" s="151" t="s">
        <v>86</v>
      </c>
      <c r="AY604" s="17" t="s">
        <v>143</v>
      </c>
      <c r="BE604" s="152">
        <f>IF(N604="základní",J604,0)</f>
        <v>0</v>
      </c>
      <c r="BF604" s="152">
        <f>IF(N604="snížená",J604,0)</f>
        <v>0</v>
      </c>
      <c r="BG604" s="152">
        <f>IF(N604="zákl. přenesená",J604,0)</f>
        <v>0</v>
      </c>
      <c r="BH604" s="152">
        <f>IF(N604="sníž. přenesená",J604,0)</f>
        <v>0</v>
      </c>
      <c r="BI604" s="152">
        <f>IF(N604="nulová",J604,0)</f>
        <v>0</v>
      </c>
      <c r="BJ604" s="17" t="s">
        <v>84</v>
      </c>
      <c r="BK604" s="152">
        <f>ROUND(I604*H604,2)</f>
        <v>0</v>
      </c>
      <c r="BL604" s="17" t="s">
        <v>743</v>
      </c>
      <c r="BM604" s="151" t="s">
        <v>765</v>
      </c>
    </row>
    <row r="605" spans="2:65" s="1" customFormat="1" ht="12">
      <c r="B605" s="32"/>
      <c r="D605" s="153" t="s">
        <v>155</v>
      </c>
      <c r="F605" s="154" t="s">
        <v>764</v>
      </c>
      <c r="I605" s="155"/>
      <c r="L605" s="32"/>
      <c r="M605" s="156"/>
      <c r="T605" s="56"/>
      <c r="AT605" s="17" t="s">
        <v>155</v>
      </c>
      <c r="AU605" s="17" t="s">
        <v>86</v>
      </c>
    </row>
    <row r="606" spans="2:65" s="1" customFormat="1" ht="36">
      <c r="B606" s="32"/>
      <c r="D606" s="153" t="s">
        <v>156</v>
      </c>
      <c r="F606" s="157" t="s">
        <v>766</v>
      </c>
      <c r="I606" s="155"/>
      <c r="L606" s="32"/>
      <c r="M606" s="156"/>
      <c r="T606" s="56"/>
      <c r="AT606" s="17" t="s">
        <v>156</v>
      </c>
      <c r="AU606" s="17" t="s">
        <v>86</v>
      </c>
    </row>
    <row r="607" spans="2:65" s="1" customFormat="1" ht="14.5" customHeight="1">
      <c r="B607" s="137"/>
      <c r="C607" s="138" t="s">
        <v>767</v>
      </c>
      <c r="D607" s="138" t="s">
        <v>148</v>
      </c>
      <c r="E607" s="140" t="s">
        <v>768</v>
      </c>
      <c r="F607" s="141" t="s">
        <v>769</v>
      </c>
      <c r="G607" s="142" t="s">
        <v>748</v>
      </c>
      <c r="H607" s="143">
        <v>1</v>
      </c>
      <c r="I607" s="144"/>
      <c r="J607" s="145">
        <f>ROUND(I607*H607,2)</f>
        <v>0</v>
      </c>
      <c r="K607" s="146"/>
      <c r="L607" s="32"/>
      <c r="M607" s="147" t="s">
        <v>1</v>
      </c>
      <c r="N607" s="148" t="s">
        <v>42</v>
      </c>
      <c r="P607" s="149">
        <f>O607*H607</f>
        <v>0</v>
      </c>
      <c r="Q607" s="149">
        <v>0</v>
      </c>
      <c r="R607" s="149">
        <f>Q607*H607</f>
        <v>0</v>
      </c>
      <c r="S607" s="149">
        <v>0</v>
      </c>
      <c r="T607" s="150">
        <f>S607*H607</f>
        <v>0</v>
      </c>
      <c r="AR607" s="151" t="s">
        <v>743</v>
      </c>
      <c r="AT607" s="151" t="s">
        <v>148</v>
      </c>
      <c r="AU607" s="151" t="s">
        <v>86</v>
      </c>
      <c r="AY607" s="17" t="s">
        <v>143</v>
      </c>
      <c r="BE607" s="152">
        <f>IF(N607="základní",J607,0)</f>
        <v>0</v>
      </c>
      <c r="BF607" s="152">
        <f>IF(N607="snížená",J607,0)</f>
        <v>0</v>
      </c>
      <c r="BG607" s="152">
        <f>IF(N607="zákl. přenesená",J607,0)</f>
        <v>0</v>
      </c>
      <c r="BH607" s="152">
        <f>IF(N607="sníž. přenesená",J607,0)</f>
        <v>0</v>
      </c>
      <c r="BI607" s="152">
        <f>IF(N607="nulová",J607,0)</f>
        <v>0</v>
      </c>
      <c r="BJ607" s="17" t="s">
        <v>84</v>
      </c>
      <c r="BK607" s="152">
        <f>ROUND(I607*H607,2)</f>
        <v>0</v>
      </c>
      <c r="BL607" s="17" t="s">
        <v>743</v>
      </c>
      <c r="BM607" s="151" t="s">
        <v>770</v>
      </c>
    </row>
    <row r="608" spans="2:65" s="1" customFormat="1" ht="12">
      <c r="B608" s="32"/>
      <c r="D608" s="153" t="s">
        <v>155</v>
      </c>
      <c r="F608" s="154" t="s">
        <v>769</v>
      </c>
      <c r="I608" s="155"/>
      <c r="L608" s="32"/>
      <c r="M608" s="156"/>
      <c r="T608" s="56"/>
      <c r="AT608" s="17" t="s">
        <v>155</v>
      </c>
      <c r="AU608" s="17" t="s">
        <v>86</v>
      </c>
    </row>
    <row r="609" spans="2:65" s="1" customFormat="1" ht="24">
      <c r="B609" s="32"/>
      <c r="D609" s="153" t="s">
        <v>156</v>
      </c>
      <c r="F609" s="157" t="s">
        <v>750</v>
      </c>
      <c r="I609" s="155"/>
      <c r="L609" s="32"/>
      <c r="M609" s="156"/>
      <c r="T609" s="56"/>
      <c r="AT609" s="17" t="s">
        <v>156</v>
      </c>
      <c r="AU609" s="17" t="s">
        <v>86</v>
      </c>
    </row>
    <row r="610" spans="2:65" s="11" customFormat="1" ht="22.75" customHeight="1">
      <c r="B610" s="125"/>
      <c r="D610" s="126" t="s">
        <v>76</v>
      </c>
      <c r="E610" s="135" t="s">
        <v>771</v>
      </c>
      <c r="F610" s="135" t="s">
        <v>772</v>
      </c>
      <c r="I610" s="128"/>
      <c r="J610" s="136">
        <f>BK610</f>
        <v>0</v>
      </c>
      <c r="L610" s="125"/>
      <c r="M610" s="130"/>
      <c r="P610" s="131">
        <v>0</v>
      </c>
      <c r="R610" s="131">
        <v>0</v>
      </c>
      <c r="T610" s="132">
        <v>0</v>
      </c>
      <c r="AR610" s="126" t="s">
        <v>183</v>
      </c>
      <c r="AT610" s="133" t="s">
        <v>76</v>
      </c>
      <c r="AU610" s="133" t="s">
        <v>84</v>
      </c>
      <c r="AY610" s="126" t="s">
        <v>143</v>
      </c>
      <c r="BK610" s="134">
        <v>0</v>
      </c>
    </row>
    <row r="611" spans="2:65" s="11" customFormat="1" ht="22.75" customHeight="1">
      <c r="B611" s="125"/>
      <c r="D611" s="126" t="s">
        <v>76</v>
      </c>
      <c r="E611" s="135" t="s">
        <v>773</v>
      </c>
      <c r="F611" s="135" t="s">
        <v>774</v>
      </c>
      <c r="I611" s="128"/>
      <c r="J611" s="136">
        <f>BK611</f>
        <v>0</v>
      </c>
      <c r="L611" s="125"/>
      <c r="M611" s="130"/>
      <c r="P611" s="131">
        <f>SUM(P612:P614)</f>
        <v>0</v>
      </c>
      <c r="R611" s="131">
        <f>SUM(R612:R614)</f>
        <v>0</v>
      </c>
      <c r="T611" s="132">
        <f>SUM(T612:T614)</f>
        <v>0</v>
      </c>
      <c r="AR611" s="126" t="s">
        <v>183</v>
      </c>
      <c r="AT611" s="133" t="s">
        <v>76</v>
      </c>
      <c r="AU611" s="133" t="s">
        <v>84</v>
      </c>
      <c r="AY611" s="126" t="s">
        <v>143</v>
      </c>
      <c r="BK611" s="134">
        <f>SUM(BK612:BK614)</f>
        <v>0</v>
      </c>
    </row>
    <row r="612" spans="2:65" s="1" customFormat="1" ht="14.5" customHeight="1">
      <c r="B612" s="137"/>
      <c r="C612" s="138" t="s">
        <v>775</v>
      </c>
      <c r="D612" s="139" t="s">
        <v>148</v>
      </c>
      <c r="E612" s="140" t="s">
        <v>776</v>
      </c>
      <c r="F612" s="141" t="s">
        <v>777</v>
      </c>
      <c r="G612" s="142" t="s">
        <v>748</v>
      </c>
      <c r="H612" s="143">
        <v>1</v>
      </c>
      <c r="I612" s="144"/>
      <c r="J612" s="145">
        <f>ROUND(I612*H612,2)</f>
        <v>0</v>
      </c>
      <c r="K612" s="146"/>
      <c r="L612" s="32"/>
      <c r="M612" s="147" t="s">
        <v>1</v>
      </c>
      <c r="N612" s="148" t="s">
        <v>42</v>
      </c>
      <c r="P612" s="149">
        <f>O612*H612</f>
        <v>0</v>
      </c>
      <c r="Q612" s="149">
        <v>0</v>
      </c>
      <c r="R612" s="149">
        <f>Q612*H612</f>
        <v>0</v>
      </c>
      <c r="S612" s="149">
        <v>0</v>
      </c>
      <c r="T612" s="150">
        <f>S612*H612</f>
        <v>0</v>
      </c>
      <c r="AR612" s="151" t="s">
        <v>743</v>
      </c>
      <c r="AT612" s="151" t="s">
        <v>148</v>
      </c>
      <c r="AU612" s="151" t="s">
        <v>86</v>
      </c>
      <c r="AY612" s="17" t="s">
        <v>143</v>
      </c>
      <c r="BE612" s="152">
        <f>IF(N612="základní",J612,0)</f>
        <v>0</v>
      </c>
      <c r="BF612" s="152">
        <f>IF(N612="snížená",J612,0)</f>
        <v>0</v>
      </c>
      <c r="BG612" s="152">
        <f>IF(N612="zákl. přenesená",J612,0)</f>
        <v>0</v>
      </c>
      <c r="BH612" s="152">
        <f>IF(N612="sníž. přenesená",J612,0)</f>
        <v>0</v>
      </c>
      <c r="BI612" s="152">
        <f>IF(N612="nulová",J612,0)</f>
        <v>0</v>
      </c>
      <c r="BJ612" s="17" t="s">
        <v>84</v>
      </c>
      <c r="BK612" s="152">
        <f>ROUND(I612*H612,2)</f>
        <v>0</v>
      </c>
      <c r="BL612" s="17" t="s">
        <v>743</v>
      </c>
      <c r="BM612" s="151" t="s">
        <v>778</v>
      </c>
    </row>
    <row r="613" spans="2:65" s="1" customFormat="1" ht="12">
      <c r="B613" s="32"/>
      <c r="D613" s="153" t="s">
        <v>155</v>
      </c>
      <c r="F613" s="154" t="s">
        <v>777</v>
      </c>
      <c r="I613" s="155"/>
      <c r="L613" s="32"/>
      <c r="M613" s="156"/>
      <c r="T613" s="56"/>
      <c r="AT613" s="17" t="s">
        <v>155</v>
      </c>
      <c r="AU613" s="17" t="s">
        <v>86</v>
      </c>
    </row>
    <row r="614" spans="2:65" s="1" customFormat="1" ht="24">
      <c r="B614" s="32"/>
      <c r="D614" s="153" t="s">
        <v>156</v>
      </c>
      <c r="F614" s="157" t="s">
        <v>779</v>
      </c>
      <c r="I614" s="155"/>
      <c r="L614" s="32"/>
      <c r="M614" s="197"/>
      <c r="N614" s="198"/>
      <c r="O614" s="198"/>
      <c r="P614" s="198"/>
      <c r="Q614" s="198"/>
      <c r="R614" s="198"/>
      <c r="S614" s="198"/>
      <c r="T614" s="199"/>
      <c r="AT614" s="17" t="s">
        <v>156</v>
      </c>
      <c r="AU614" s="17" t="s">
        <v>86</v>
      </c>
    </row>
    <row r="615" spans="2:65" s="1" customFormat="1" ht="7" customHeight="1">
      <c r="B615" s="44"/>
      <c r="C615" s="45"/>
      <c r="D615" s="45"/>
      <c r="E615" s="45"/>
      <c r="F615" s="45"/>
      <c r="G615" s="45"/>
      <c r="H615" s="45"/>
      <c r="I615" s="45"/>
      <c r="J615" s="45"/>
      <c r="K615" s="45"/>
      <c r="L615" s="32"/>
    </row>
  </sheetData>
  <autoFilter ref="C139:K614" xr:uid="{00000000-0009-0000-0000-000001000000}"/>
  <mergeCells count="12">
    <mergeCell ref="E132:H132"/>
    <mergeCell ref="L2:V2"/>
    <mergeCell ref="E85:H85"/>
    <mergeCell ref="E87:H87"/>
    <mergeCell ref="E89:H89"/>
    <mergeCell ref="E128:H128"/>
    <mergeCell ref="E130:H13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73"/>
  <sheetViews>
    <sheetView showGridLines="0" workbookViewId="0"/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10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242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94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5" customHeight="1">
      <c r="B4" s="20"/>
      <c r="D4" s="21" t="s">
        <v>98</v>
      </c>
      <c r="L4" s="20"/>
      <c r="M4" s="93" t="s">
        <v>10</v>
      </c>
      <c r="AT4" s="17" t="s">
        <v>3</v>
      </c>
    </row>
    <row r="5" spans="2:46" ht="7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3" t="str">
        <f>'Rekapitulace stavby'!K6</f>
        <v>Gymnázium, SOŠ a VOŠ Ledeč nad Sázavou – oprava střechy kuchyně a internátu</v>
      </c>
      <c r="F7" s="244"/>
      <c r="G7" s="244"/>
      <c r="H7" s="244"/>
      <c r="L7" s="20"/>
    </row>
    <row r="8" spans="2:46" ht="12" customHeight="1">
      <c r="B8" s="20"/>
      <c r="D8" s="27" t="s">
        <v>99</v>
      </c>
      <c r="L8" s="20"/>
    </row>
    <row r="9" spans="2:46" s="1" customFormat="1" ht="16.5" customHeight="1">
      <c r="B9" s="32"/>
      <c r="E9" s="243" t="s">
        <v>100</v>
      </c>
      <c r="F9" s="245"/>
      <c r="G9" s="245"/>
      <c r="H9" s="245"/>
      <c r="L9" s="32"/>
    </row>
    <row r="10" spans="2:46" s="1" customFormat="1" ht="12" customHeight="1">
      <c r="B10" s="32"/>
      <c r="D10" s="27" t="s">
        <v>101</v>
      </c>
      <c r="L10" s="32"/>
    </row>
    <row r="11" spans="2:46" s="1" customFormat="1" ht="16.5" customHeight="1">
      <c r="B11" s="32"/>
      <c r="E11" s="200" t="s">
        <v>780</v>
      </c>
      <c r="F11" s="245"/>
      <c r="G11" s="245"/>
      <c r="H11" s="245"/>
      <c r="L11" s="32"/>
    </row>
    <row r="12" spans="2:46" s="1" customFormat="1" ht="1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9. 12. 2022</v>
      </c>
      <c r="L14" s="32"/>
    </row>
    <row r="15" spans="2:46" s="1" customFormat="1" ht="10.75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tr">
        <f>IF('Rekapitulace stavby'!AN10="","",'Rekapitulace stavby'!AN10)</f>
        <v/>
      </c>
      <c r="L16" s="32"/>
    </row>
    <row r="17" spans="2:12" s="1" customFormat="1" ht="18" customHeight="1">
      <c r="B17" s="32"/>
      <c r="E17" s="25" t="str">
        <f>IF('Rekapitulace stavby'!E11="","",'Rekapitulace stavby'!E11)</f>
        <v xml:space="preserve"> </v>
      </c>
      <c r="I17" s="27" t="s">
        <v>26</v>
      </c>
      <c r="J17" s="25" t="str">
        <f>IF('Rekapitulace stavby'!AN11="","",'Rekapitulace stavby'!AN11)</f>
        <v/>
      </c>
      <c r="L17" s="32"/>
    </row>
    <row r="18" spans="2:12" s="1" customFormat="1" ht="7" customHeight="1">
      <c r="B18" s="32"/>
      <c r="L18" s="32"/>
    </row>
    <row r="19" spans="2:12" s="1" customFormat="1" ht="12" customHeight="1">
      <c r="B19" s="32"/>
      <c r="D19" s="27" t="s">
        <v>27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6" t="str">
        <f>'Rekapitulace stavby'!E14</f>
        <v>Vyplň údaj</v>
      </c>
      <c r="F20" s="226"/>
      <c r="G20" s="226"/>
      <c r="H20" s="226"/>
      <c r="I20" s="27" t="s">
        <v>26</v>
      </c>
      <c r="J20" s="28" t="str">
        <f>'Rekapitulace stavby'!AN14</f>
        <v>Vyplň údaj</v>
      </c>
      <c r="L20" s="32"/>
    </row>
    <row r="21" spans="2:12" s="1" customFormat="1" ht="7" customHeight="1">
      <c r="B21" s="32"/>
      <c r="L21" s="32"/>
    </row>
    <row r="22" spans="2:12" s="1" customFormat="1" ht="12" customHeight="1">
      <c r="B22" s="32"/>
      <c r="D22" s="27" t="s">
        <v>29</v>
      </c>
      <c r="I22" s="27" t="s">
        <v>25</v>
      </c>
      <c r="J22" s="25" t="s">
        <v>30</v>
      </c>
      <c r="L22" s="32"/>
    </row>
    <row r="23" spans="2:12" s="1" customFormat="1" ht="18" customHeight="1">
      <c r="B23" s="32"/>
      <c r="E23" s="25" t="s">
        <v>31</v>
      </c>
      <c r="I23" s="27" t="s">
        <v>26</v>
      </c>
      <c r="J23" s="25" t="s">
        <v>32</v>
      </c>
      <c r="L23" s="32"/>
    </row>
    <row r="24" spans="2:12" s="1" customFormat="1" ht="7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26</v>
      </c>
      <c r="J26" s="25" t="str">
        <f>IF('Rekapitulace stavby'!AN20="","",'Rekapitulace stavby'!AN20)</f>
        <v/>
      </c>
      <c r="L26" s="32"/>
    </row>
    <row r="27" spans="2:12" s="1" customFormat="1" ht="7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31" t="s">
        <v>1</v>
      </c>
      <c r="F29" s="231"/>
      <c r="G29" s="231"/>
      <c r="H29" s="231"/>
      <c r="L29" s="94"/>
    </row>
    <row r="30" spans="2:12" s="1" customFormat="1" ht="7" customHeight="1">
      <c r="B30" s="32"/>
      <c r="L30" s="32"/>
    </row>
    <row r="31" spans="2:12" s="1" customFormat="1" ht="7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5" customHeight="1">
      <c r="B32" s="32"/>
      <c r="D32" s="95" t="s">
        <v>37</v>
      </c>
      <c r="J32" s="66">
        <f>ROUND(J123, 2)</f>
        <v>0</v>
      </c>
      <c r="L32" s="32"/>
    </row>
    <row r="33" spans="2:12" s="1" customFormat="1" ht="7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5" customHeight="1">
      <c r="B34" s="32"/>
      <c r="F34" s="35" t="s">
        <v>39</v>
      </c>
      <c r="I34" s="35" t="s">
        <v>38</v>
      </c>
      <c r="J34" s="35" t="s">
        <v>40</v>
      </c>
      <c r="L34" s="32"/>
    </row>
    <row r="35" spans="2:12" s="1" customFormat="1" ht="14.5" customHeight="1">
      <c r="B35" s="32"/>
      <c r="D35" s="55" t="s">
        <v>41</v>
      </c>
      <c r="E35" s="27" t="s">
        <v>42</v>
      </c>
      <c r="F35" s="86">
        <f>ROUND((SUM(BE123:BE172)),  2)</f>
        <v>0</v>
      </c>
      <c r="I35" s="96">
        <v>0.21</v>
      </c>
      <c r="J35" s="86">
        <f>ROUND(((SUM(BE123:BE172))*I35),  2)</f>
        <v>0</v>
      </c>
      <c r="L35" s="32"/>
    </row>
    <row r="36" spans="2:12" s="1" customFormat="1" ht="14.5" customHeight="1">
      <c r="B36" s="32"/>
      <c r="E36" s="27" t="s">
        <v>43</v>
      </c>
      <c r="F36" s="86">
        <f>ROUND((SUM(BF123:BF172)),  2)</f>
        <v>0</v>
      </c>
      <c r="I36" s="96">
        <v>0.15</v>
      </c>
      <c r="J36" s="86">
        <f>ROUND(((SUM(BF123:BF172))*I36),  2)</f>
        <v>0</v>
      </c>
      <c r="L36" s="32"/>
    </row>
    <row r="37" spans="2:12" s="1" customFormat="1" ht="14.5" hidden="1" customHeight="1">
      <c r="B37" s="32"/>
      <c r="E37" s="27" t="s">
        <v>44</v>
      </c>
      <c r="F37" s="86">
        <f>ROUND((SUM(BG123:BG172)),  2)</f>
        <v>0</v>
      </c>
      <c r="I37" s="96">
        <v>0.21</v>
      </c>
      <c r="J37" s="86">
        <f>0</f>
        <v>0</v>
      </c>
      <c r="L37" s="32"/>
    </row>
    <row r="38" spans="2:12" s="1" customFormat="1" ht="14.5" hidden="1" customHeight="1">
      <c r="B38" s="32"/>
      <c r="E38" s="27" t="s">
        <v>45</v>
      </c>
      <c r="F38" s="86">
        <f>ROUND((SUM(BH123:BH172)),  2)</f>
        <v>0</v>
      </c>
      <c r="I38" s="96">
        <v>0.15</v>
      </c>
      <c r="J38" s="86">
        <f>0</f>
        <v>0</v>
      </c>
      <c r="L38" s="32"/>
    </row>
    <row r="39" spans="2:12" s="1" customFormat="1" ht="14.5" hidden="1" customHeight="1">
      <c r="B39" s="32"/>
      <c r="E39" s="27" t="s">
        <v>46</v>
      </c>
      <c r="F39" s="86">
        <f>ROUND((SUM(BI123:BI172)),  2)</f>
        <v>0</v>
      </c>
      <c r="I39" s="96">
        <v>0</v>
      </c>
      <c r="J39" s="86">
        <f>0</f>
        <v>0</v>
      </c>
      <c r="L39" s="32"/>
    </row>
    <row r="40" spans="2:12" s="1" customFormat="1" ht="7" customHeight="1">
      <c r="B40" s="32"/>
      <c r="L40" s="32"/>
    </row>
    <row r="41" spans="2:12" s="1" customFormat="1" ht="25.5" customHeight="1">
      <c r="B41" s="32"/>
      <c r="C41" s="97"/>
      <c r="D41" s="98" t="s">
        <v>47</v>
      </c>
      <c r="E41" s="57"/>
      <c r="F41" s="57"/>
      <c r="G41" s="99" t="s">
        <v>48</v>
      </c>
      <c r="H41" s="100" t="s">
        <v>49</v>
      </c>
      <c r="I41" s="57"/>
      <c r="J41" s="101">
        <f>SUM(J32:J39)</f>
        <v>0</v>
      </c>
      <c r="K41" s="102"/>
      <c r="L41" s="32"/>
    </row>
    <row r="42" spans="2:12" s="1" customFormat="1" ht="14.5" customHeight="1">
      <c r="B42" s="32"/>
      <c r="L42" s="32"/>
    </row>
    <row r="43" spans="2:12" ht="14.5" customHeight="1">
      <c r="B43" s="20"/>
      <c r="L43" s="20"/>
    </row>
    <row r="44" spans="2:12" ht="14.5" customHeight="1">
      <c r="B44" s="20"/>
      <c r="L44" s="20"/>
    </row>
    <row r="45" spans="2:12" ht="14.5" customHeight="1">
      <c r="B45" s="20"/>
      <c r="L45" s="20"/>
    </row>
    <row r="46" spans="2:12" ht="14.5" customHeight="1">
      <c r="B46" s="20"/>
      <c r="L46" s="20"/>
    </row>
    <row r="47" spans="2:12" ht="14.5" customHeight="1">
      <c r="B47" s="20"/>
      <c r="L47" s="20"/>
    </row>
    <row r="48" spans="2:12" ht="14.5" customHeight="1">
      <c r="B48" s="20"/>
      <c r="L48" s="20"/>
    </row>
    <row r="49" spans="2:12" ht="14.5" customHeight="1">
      <c r="B49" s="20"/>
      <c r="L49" s="20"/>
    </row>
    <row r="50" spans="2:12" s="1" customFormat="1" ht="14.5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ht="11">
      <c r="B51" s="20"/>
      <c r="L51" s="20"/>
    </row>
    <row r="52" spans="2:12" ht="11">
      <c r="B52" s="20"/>
      <c r="L52" s="20"/>
    </row>
    <row r="53" spans="2:12" ht="11">
      <c r="B53" s="20"/>
      <c r="L53" s="20"/>
    </row>
    <row r="54" spans="2:12" ht="11">
      <c r="B54" s="20"/>
      <c r="L54" s="20"/>
    </row>
    <row r="55" spans="2:12" ht="11">
      <c r="B55" s="20"/>
      <c r="L55" s="20"/>
    </row>
    <row r="56" spans="2:12" ht="11">
      <c r="B56" s="20"/>
      <c r="L56" s="20"/>
    </row>
    <row r="57" spans="2:12" ht="11">
      <c r="B57" s="20"/>
      <c r="L57" s="20"/>
    </row>
    <row r="58" spans="2:12" ht="11">
      <c r="B58" s="20"/>
      <c r="L58" s="20"/>
    </row>
    <row r="59" spans="2:12" ht="11">
      <c r="B59" s="20"/>
      <c r="L59" s="20"/>
    </row>
    <row r="60" spans="2:12" ht="11">
      <c r="B60" s="20"/>
      <c r="L60" s="20"/>
    </row>
    <row r="61" spans="2:12" s="1" customFormat="1" ht="13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 ht="11">
      <c r="B62" s="20"/>
      <c r="L62" s="20"/>
    </row>
    <row r="63" spans="2:12" ht="11">
      <c r="B63" s="20"/>
      <c r="L63" s="20"/>
    </row>
    <row r="64" spans="2:12" ht="11">
      <c r="B64" s="20"/>
      <c r="L64" s="20"/>
    </row>
    <row r="65" spans="2:12" s="1" customFormat="1" ht="13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ht="11">
      <c r="B66" s="20"/>
      <c r="L66" s="20"/>
    </row>
    <row r="67" spans="2:12" ht="11">
      <c r="B67" s="20"/>
      <c r="L67" s="20"/>
    </row>
    <row r="68" spans="2:12" ht="11">
      <c r="B68" s="20"/>
      <c r="L68" s="20"/>
    </row>
    <row r="69" spans="2:12" ht="11">
      <c r="B69" s="20"/>
      <c r="L69" s="20"/>
    </row>
    <row r="70" spans="2:12" ht="11">
      <c r="B70" s="20"/>
      <c r="L70" s="20"/>
    </row>
    <row r="71" spans="2:12" ht="11">
      <c r="B71" s="20"/>
      <c r="L71" s="20"/>
    </row>
    <row r="72" spans="2:12" ht="11">
      <c r="B72" s="20"/>
      <c r="L72" s="20"/>
    </row>
    <row r="73" spans="2:12" ht="11">
      <c r="B73" s="20"/>
      <c r="L73" s="20"/>
    </row>
    <row r="74" spans="2:12" ht="11">
      <c r="B74" s="20"/>
      <c r="L74" s="20"/>
    </row>
    <row r="75" spans="2:12" ht="11">
      <c r="B75" s="20"/>
      <c r="L75" s="20"/>
    </row>
    <row r="76" spans="2:12" s="1" customFormat="1" ht="13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7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5" customHeight="1">
      <c r="B82" s="32"/>
      <c r="C82" s="21" t="s">
        <v>103</v>
      </c>
      <c r="L82" s="32"/>
    </row>
    <row r="83" spans="2:12" s="1" customFormat="1" ht="7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3" t="str">
        <f>E7</f>
        <v>Gymnázium, SOŠ a VOŠ Ledeč nad Sázavou – oprava střechy kuchyně a internátu</v>
      </c>
      <c r="F85" s="244"/>
      <c r="G85" s="244"/>
      <c r="H85" s="244"/>
      <c r="L85" s="32"/>
    </row>
    <row r="86" spans="2:12" ht="12" customHeight="1">
      <c r="B86" s="20"/>
      <c r="C86" s="27" t="s">
        <v>99</v>
      </c>
      <c r="L86" s="20"/>
    </row>
    <row r="87" spans="2:12" s="1" customFormat="1" ht="16.5" customHeight="1">
      <c r="B87" s="32"/>
      <c r="E87" s="243" t="s">
        <v>100</v>
      </c>
      <c r="F87" s="245"/>
      <c r="G87" s="245"/>
      <c r="H87" s="245"/>
      <c r="L87" s="32"/>
    </row>
    <row r="88" spans="2:12" s="1" customFormat="1" ht="12" customHeight="1">
      <c r="B88" s="32"/>
      <c r="C88" s="27" t="s">
        <v>101</v>
      </c>
      <c r="L88" s="32"/>
    </row>
    <row r="89" spans="2:12" s="1" customFormat="1" ht="16.5" customHeight="1">
      <c r="B89" s="32"/>
      <c r="E89" s="200" t="str">
        <f>E11</f>
        <v>02.01 - SO101 a SO102 - elektroinstalace</v>
      </c>
      <c r="F89" s="245"/>
      <c r="G89" s="245"/>
      <c r="H89" s="245"/>
      <c r="L89" s="32"/>
    </row>
    <row r="90" spans="2:12" s="1" customFormat="1" ht="7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9. 12. 2022</v>
      </c>
      <c r="L91" s="32"/>
    </row>
    <row r="92" spans="2:12" s="1" customFormat="1" ht="7" customHeight="1">
      <c r="B92" s="32"/>
      <c r="L92" s="32"/>
    </row>
    <row r="93" spans="2:12" s="1" customFormat="1" ht="15.25" customHeight="1">
      <c r="B93" s="32"/>
      <c r="C93" s="27" t="s">
        <v>24</v>
      </c>
      <c r="F93" s="25" t="str">
        <f>E17</f>
        <v xml:space="preserve"> </v>
      </c>
      <c r="I93" s="27" t="s">
        <v>29</v>
      </c>
      <c r="J93" s="30" t="str">
        <f>E23</f>
        <v>Ating, s.r.o.</v>
      </c>
      <c r="L93" s="32"/>
    </row>
    <row r="94" spans="2:12" s="1" customFormat="1" ht="15.25" customHeight="1">
      <c r="B94" s="32"/>
      <c r="C94" s="27" t="s">
        <v>27</v>
      </c>
      <c r="F94" s="25" t="str">
        <f>IF(E20="","",E20)</f>
        <v>Vyplň údaj</v>
      </c>
      <c r="I94" s="27" t="s">
        <v>34</v>
      </c>
      <c r="J94" s="30" t="str">
        <f>E26</f>
        <v xml:space="preserve"> </v>
      </c>
      <c r="L94" s="32"/>
    </row>
    <row r="95" spans="2:12" s="1" customFormat="1" ht="10.25" customHeight="1">
      <c r="B95" s="32"/>
      <c r="L95" s="32"/>
    </row>
    <row r="96" spans="2:12" s="1" customFormat="1" ht="29.25" customHeight="1">
      <c r="B96" s="32"/>
      <c r="C96" s="105" t="s">
        <v>104</v>
      </c>
      <c r="D96" s="97"/>
      <c r="E96" s="97"/>
      <c r="F96" s="97"/>
      <c r="G96" s="97"/>
      <c r="H96" s="97"/>
      <c r="I96" s="97"/>
      <c r="J96" s="106" t="s">
        <v>105</v>
      </c>
      <c r="K96" s="97"/>
      <c r="L96" s="32"/>
    </row>
    <row r="97" spans="2:47" s="1" customFormat="1" ht="10.25" customHeight="1">
      <c r="B97" s="32"/>
      <c r="L97" s="32"/>
    </row>
    <row r="98" spans="2:47" s="1" customFormat="1" ht="22.75" customHeight="1">
      <c r="B98" s="32"/>
      <c r="C98" s="107" t="s">
        <v>106</v>
      </c>
      <c r="J98" s="66">
        <f>J123</f>
        <v>0</v>
      </c>
      <c r="L98" s="32"/>
      <c r="AU98" s="17" t="s">
        <v>107</v>
      </c>
    </row>
    <row r="99" spans="2:47" s="8" customFormat="1" ht="25" customHeight="1">
      <c r="B99" s="108"/>
      <c r="D99" s="109" t="s">
        <v>781</v>
      </c>
      <c r="E99" s="110"/>
      <c r="F99" s="110"/>
      <c r="G99" s="110"/>
      <c r="H99" s="110"/>
      <c r="I99" s="110"/>
      <c r="J99" s="111">
        <f>J124</f>
        <v>0</v>
      </c>
      <c r="L99" s="108"/>
    </row>
    <row r="100" spans="2:47" s="9" customFormat="1" ht="20" customHeight="1">
      <c r="B100" s="112"/>
      <c r="D100" s="113" t="s">
        <v>782</v>
      </c>
      <c r="E100" s="114"/>
      <c r="F100" s="114"/>
      <c r="G100" s="114"/>
      <c r="H100" s="114"/>
      <c r="I100" s="114"/>
      <c r="J100" s="115">
        <f>J125</f>
        <v>0</v>
      </c>
      <c r="L100" s="112"/>
    </row>
    <row r="101" spans="2:47" s="9" customFormat="1" ht="20" customHeight="1">
      <c r="B101" s="112"/>
      <c r="D101" s="113" t="s">
        <v>783</v>
      </c>
      <c r="E101" s="114"/>
      <c r="F101" s="114"/>
      <c r="G101" s="114"/>
      <c r="H101" s="114"/>
      <c r="I101" s="114"/>
      <c r="J101" s="115">
        <f>J170</f>
        <v>0</v>
      </c>
      <c r="L101" s="112"/>
    </row>
    <row r="102" spans="2:47" s="1" customFormat="1" ht="21.75" customHeight="1">
      <c r="B102" s="32"/>
      <c r="L102" s="32"/>
    </row>
    <row r="103" spans="2:47" s="1" customFormat="1" ht="7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47" s="1" customFormat="1" ht="7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47" s="1" customFormat="1" ht="25" customHeight="1">
      <c r="B108" s="32"/>
      <c r="C108" s="21" t="s">
        <v>128</v>
      </c>
      <c r="L108" s="32"/>
    </row>
    <row r="109" spans="2:47" s="1" customFormat="1" ht="7" customHeight="1">
      <c r="B109" s="32"/>
      <c r="L109" s="32"/>
    </row>
    <row r="110" spans="2:47" s="1" customFormat="1" ht="12" customHeight="1">
      <c r="B110" s="32"/>
      <c r="C110" s="27" t="s">
        <v>16</v>
      </c>
      <c r="L110" s="32"/>
    </row>
    <row r="111" spans="2:47" s="1" customFormat="1" ht="16.5" customHeight="1">
      <c r="B111" s="32"/>
      <c r="E111" s="243" t="str">
        <f>E7</f>
        <v>Gymnázium, SOŠ a VOŠ Ledeč nad Sázavou – oprava střechy kuchyně a internátu</v>
      </c>
      <c r="F111" s="244"/>
      <c r="G111" s="244"/>
      <c r="H111" s="244"/>
      <c r="L111" s="32"/>
    </row>
    <row r="112" spans="2:47" ht="12" customHeight="1">
      <c r="B112" s="20"/>
      <c r="C112" s="27" t="s">
        <v>99</v>
      </c>
      <c r="L112" s="20"/>
    </row>
    <row r="113" spans="2:65" s="1" customFormat="1" ht="16.5" customHeight="1">
      <c r="B113" s="32"/>
      <c r="E113" s="243" t="s">
        <v>100</v>
      </c>
      <c r="F113" s="245"/>
      <c r="G113" s="245"/>
      <c r="H113" s="245"/>
      <c r="L113" s="32"/>
    </row>
    <row r="114" spans="2:65" s="1" customFormat="1" ht="12" customHeight="1">
      <c r="B114" s="32"/>
      <c r="C114" s="27" t="s">
        <v>101</v>
      </c>
      <c r="L114" s="32"/>
    </row>
    <row r="115" spans="2:65" s="1" customFormat="1" ht="16.5" customHeight="1">
      <c r="B115" s="32"/>
      <c r="E115" s="200" t="str">
        <f>E11</f>
        <v>02.01 - SO101 a SO102 - elektroinstalace</v>
      </c>
      <c r="F115" s="245"/>
      <c r="G115" s="245"/>
      <c r="H115" s="245"/>
      <c r="L115" s="32"/>
    </row>
    <row r="116" spans="2:65" s="1" customFormat="1" ht="7" customHeight="1">
      <c r="B116" s="32"/>
      <c r="L116" s="32"/>
    </row>
    <row r="117" spans="2:65" s="1" customFormat="1" ht="12" customHeight="1">
      <c r="B117" s="32"/>
      <c r="C117" s="27" t="s">
        <v>20</v>
      </c>
      <c r="F117" s="25" t="str">
        <f>F14</f>
        <v xml:space="preserve"> </v>
      </c>
      <c r="I117" s="27" t="s">
        <v>22</v>
      </c>
      <c r="J117" s="52" t="str">
        <f>IF(J14="","",J14)</f>
        <v>9. 12. 2022</v>
      </c>
      <c r="L117" s="32"/>
    </row>
    <row r="118" spans="2:65" s="1" customFormat="1" ht="7" customHeight="1">
      <c r="B118" s="32"/>
      <c r="L118" s="32"/>
    </row>
    <row r="119" spans="2:65" s="1" customFormat="1" ht="15.25" customHeight="1">
      <c r="B119" s="32"/>
      <c r="C119" s="27" t="s">
        <v>24</v>
      </c>
      <c r="F119" s="25" t="str">
        <f>E17</f>
        <v xml:space="preserve"> </v>
      </c>
      <c r="I119" s="27" t="s">
        <v>29</v>
      </c>
      <c r="J119" s="30" t="str">
        <f>E23</f>
        <v>Ating, s.r.o.</v>
      </c>
      <c r="L119" s="32"/>
    </row>
    <row r="120" spans="2:65" s="1" customFormat="1" ht="15.25" customHeight="1">
      <c r="B120" s="32"/>
      <c r="C120" s="27" t="s">
        <v>27</v>
      </c>
      <c r="F120" s="25" t="str">
        <f>IF(E20="","",E20)</f>
        <v>Vyplň údaj</v>
      </c>
      <c r="I120" s="27" t="s">
        <v>34</v>
      </c>
      <c r="J120" s="30" t="str">
        <f>E26</f>
        <v xml:space="preserve"> </v>
      </c>
      <c r="L120" s="32"/>
    </row>
    <row r="121" spans="2:65" s="1" customFormat="1" ht="10.25" customHeight="1">
      <c r="B121" s="32"/>
      <c r="L121" s="32"/>
    </row>
    <row r="122" spans="2:65" s="10" customFormat="1" ht="29.25" customHeight="1">
      <c r="B122" s="116"/>
      <c r="C122" s="117" t="s">
        <v>129</v>
      </c>
      <c r="D122" s="118" t="s">
        <v>62</v>
      </c>
      <c r="E122" s="118" t="s">
        <v>58</v>
      </c>
      <c r="F122" s="118" t="s">
        <v>59</v>
      </c>
      <c r="G122" s="118" t="s">
        <v>130</v>
      </c>
      <c r="H122" s="118" t="s">
        <v>131</v>
      </c>
      <c r="I122" s="118" t="s">
        <v>132</v>
      </c>
      <c r="J122" s="119" t="s">
        <v>105</v>
      </c>
      <c r="K122" s="120" t="s">
        <v>133</v>
      </c>
      <c r="L122" s="116"/>
      <c r="M122" s="59" t="s">
        <v>1</v>
      </c>
      <c r="N122" s="60" t="s">
        <v>41</v>
      </c>
      <c r="O122" s="60" t="s">
        <v>134</v>
      </c>
      <c r="P122" s="60" t="s">
        <v>135</v>
      </c>
      <c r="Q122" s="60" t="s">
        <v>136</v>
      </c>
      <c r="R122" s="60" t="s">
        <v>137</v>
      </c>
      <c r="S122" s="60" t="s">
        <v>138</v>
      </c>
      <c r="T122" s="61" t="s">
        <v>139</v>
      </c>
    </row>
    <row r="123" spans="2:65" s="1" customFormat="1" ht="22.75" customHeight="1">
      <c r="B123" s="32"/>
      <c r="C123" s="64" t="s">
        <v>140</v>
      </c>
      <c r="J123" s="121">
        <f>BK123</f>
        <v>0</v>
      </c>
      <c r="L123" s="32"/>
      <c r="M123" s="62"/>
      <c r="N123" s="53"/>
      <c r="O123" s="53"/>
      <c r="P123" s="122">
        <f>P124</f>
        <v>0</v>
      </c>
      <c r="Q123" s="53"/>
      <c r="R123" s="122">
        <f>R124</f>
        <v>0</v>
      </c>
      <c r="S123" s="53"/>
      <c r="T123" s="123">
        <f>T124</f>
        <v>0</v>
      </c>
      <c r="AT123" s="17" t="s">
        <v>76</v>
      </c>
      <c r="AU123" s="17" t="s">
        <v>107</v>
      </c>
      <c r="BK123" s="124">
        <f>BK124</f>
        <v>0</v>
      </c>
    </row>
    <row r="124" spans="2:65" s="11" customFormat="1" ht="26" customHeight="1">
      <c r="B124" s="125"/>
      <c r="D124" s="126" t="s">
        <v>76</v>
      </c>
      <c r="E124" s="127" t="s">
        <v>286</v>
      </c>
      <c r="F124" s="127" t="s">
        <v>784</v>
      </c>
      <c r="I124" s="128"/>
      <c r="J124" s="129">
        <f>BK124</f>
        <v>0</v>
      </c>
      <c r="L124" s="125"/>
      <c r="M124" s="130"/>
      <c r="P124" s="131">
        <f>P125+P170</f>
        <v>0</v>
      </c>
      <c r="R124" s="131">
        <f>R125+R170</f>
        <v>0</v>
      </c>
      <c r="T124" s="132">
        <f>T125+T170</f>
        <v>0</v>
      </c>
      <c r="AR124" s="126" t="s">
        <v>153</v>
      </c>
      <c r="AT124" s="133" t="s">
        <v>76</v>
      </c>
      <c r="AU124" s="133" t="s">
        <v>77</v>
      </c>
      <c r="AY124" s="126" t="s">
        <v>143</v>
      </c>
      <c r="BK124" s="134">
        <f>BK125+BK170</f>
        <v>0</v>
      </c>
    </row>
    <row r="125" spans="2:65" s="11" customFormat="1" ht="22.75" customHeight="1">
      <c r="B125" s="125"/>
      <c r="D125" s="126" t="s">
        <v>76</v>
      </c>
      <c r="E125" s="135" t="s">
        <v>785</v>
      </c>
      <c r="F125" s="135" t="s">
        <v>786</v>
      </c>
      <c r="I125" s="128"/>
      <c r="J125" s="136">
        <f>BK125</f>
        <v>0</v>
      </c>
      <c r="L125" s="125"/>
      <c r="M125" s="130"/>
      <c r="P125" s="131">
        <f>SUM(P126:P169)</f>
        <v>0</v>
      </c>
      <c r="R125" s="131">
        <f>SUM(R126:R169)</f>
        <v>0</v>
      </c>
      <c r="T125" s="132">
        <f>SUM(T126:T169)</f>
        <v>0</v>
      </c>
      <c r="AR125" s="126" t="s">
        <v>153</v>
      </c>
      <c r="AT125" s="133" t="s">
        <v>76</v>
      </c>
      <c r="AU125" s="133" t="s">
        <v>84</v>
      </c>
      <c r="AY125" s="126" t="s">
        <v>143</v>
      </c>
      <c r="BK125" s="134">
        <f>SUM(BK126:BK169)</f>
        <v>0</v>
      </c>
    </row>
    <row r="126" spans="2:65" s="1" customFormat="1" ht="14.5" customHeight="1">
      <c r="B126" s="137"/>
      <c r="C126" s="138" t="s">
        <v>84</v>
      </c>
      <c r="D126" s="138" t="s">
        <v>148</v>
      </c>
      <c r="E126" s="140" t="s">
        <v>787</v>
      </c>
      <c r="F126" s="141" t="s">
        <v>788</v>
      </c>
      <c r="G126" s="142" t="s">
        <v>190</v>
      </c>
      <c r="H126" s="143">
        <v>280</v>
      </c>
      <c r="I126" s="144"/>
      <c r="J126" s="145">
        <f>ROUND(I126*H126,2)</f>
        <v>0</v>
      </c>
      <c r="K126" s="146"/>
      <c r="L126" s="32"/>
      <c r="M126" s="147" t="s">
        <v>1</v>
      </c>
      <c r="N126" s="148" t="s">
        <v>42</v>
      </c>
      <c r="P126" s="149">
        <f>O126*H126</f>
        <v>0</v>
      </c>
      <c r="Q126" s="149">
        <v>0</v>
      </c>
      <c r="R126" s="149">
        <f>Q126*H126</f>
        <v>0</v>
      </c>
      <c r="S126" s="149">
        <v>0</v>
      </c>
      <c r="T126" s="150">
        <f>S126*H126</f>
        <v>0</v>
      </c>
      <c r="AR126" s="151" t="s">
        <v>563</v>
      </c>
      <c r="AT126" s="151" t="s">
        <v>148</v>
      </c>
      <c r="AU126" s="151" t="s">
        <v>86</v>
      </c>
      <c r="AY126" s="17" t="s">
        <v>143</v>
      </c>
      <c r="BE126" s="152">
        <f>IF(N126="základní",J126,0)</f>
        <v>0</v>
      </c>
      <c r="BF126" s="152">
        <f>IF(N126="snížená",J126,0)</f>
        <v>0</v>
      </c>
      <c r="BG126" s="152">
        <f>IF(N126="zákl. přenesená",J126,0)</f>
        <v>0</v>
      </c>
      <c r="BH126" s="152">
        <f>IF(N126="sníž. přenesená",J126,0)</f>
        <v>0</v>
      </c>
      <c r="BI126" s="152">
        <f>IF(N126="nulová",J126,0)</f>
        <v>0</v>
      </c>
      <c r="BJ126" s="17" t="s">
        <v>84</v>
      </c>
      <c r="BK126" s="152">
        <f>ROUND(I126*H126,2)</f>
        <v>0</v>
      </c>
      <c r="BL126" s="17" t="s">
        <v>563</v>
      </c>
      <c r="BM126" s="151" t="s">
        <v>789</v>
      </c>
    </row>
    <row r="127" spans="2:65" s="1" customFormat="1" ht="12">
      <c r="B127" s="32"/>
      <c r="D127" s="153" t="s">
        <v>155</v>
      </c>
      <c r="F127" s="154" t="s">
        <v>788</v>
      </c>
      <c r="I127" s="155"/>
      <c r="L127" s="32"/>
      <c r="M127" s="156"/>
      <c r="T127" s="56"/>
      <c r="AT127" s="17" t="s">
        <v>155</v>
      </c>
      <c r="AU127" s="17" t="s">
        <v>86</v>
      </c>
    </row>
    <row r="128" spans="2:65" s="12" customFormat="1" ht="12">
      <c r="B128" s="158"/>
      <c r="D128" s="153" t="s">
        <v>158</v>
      </c>
      <c r="E128" s="159" t="s">
        <v>1</v>
      </c>
      <c r="F128" s="160" t="s">
        <v>790</v>
      </c>
      <c r="H128" s="161">
        <v>120</v>
      </c>
      <c r="I128" s="162"/>
      <c r="L128" s="158"/>
      <c r="M128" s="163"/>
      <c r="T128" s="164"/>
      <c r="AT128" s="159" t="s">
        <v>158</v>
      </c>
      <c r="AU128" s="159" t="s">
        <v>86</v>
      </c>
      <c r="AV128" s="12" t="s">
        <v>86</v>
      </c>
      <c r="AW128" s="12" t="s">
        <v>33</v>
      </c>
      <c r="AX128" s="12" t="s">
        <v>77</v>
      </c>
      <c r="AY128" s="159" t="s">
        <v>143</v>
      </c>
    </row>
    <row r="129" spans="2:65" s="12" customFormat="1" ht="12">
      <c r="B129" s="158"/>
      <c r="D129" s="153" t="s">
        <v>158</v>
      </c>
      <c r="E129" s="159" t="s">
        <v>1</v>
      </c>
      <c r="F129" s="160" t="s">
        <v>791</v>
      </c>
      <c r="H129" s="161">
        <v>160</v>
      </c>
      <c r="I129" s="162"/>
      <c r="L129" s="158"/>
      <c r="M129" s="163"/>
      <c r="T129" s="164"/>
      <c r="AT129" s="159" t="s">
        <v>158</v>
      </c>
      <c r="AU129" s="159" t="s">
        <v>86</v>
      </c>
      <c r="AV129" s="12" t="s">
        <v>86</v>
      </c>
      <c r="AW129" s="12" t="s">
        <v>33</v>
      </c>
      <c r="AX129" s="12" t="s">
        <v>77</v>
      </c>
      <c r="AY129" s="159" t="s">
        <v>143</v>
      </c>
    </row>
    <row r="130" spans="2:65" s="13" customFormat="1" ht="12">
      <c r="B130" s="165"/>
      <c r="D130" s="153" t="s">
        <v>158</v>
      </c>
      <c r="E130" s="166" t="s">
        <v>1</v>
      </c>
      <c r="F130" s="167" t="s">
        <v>160</v>
      </c>
      <c r="H130" s="168">
        <v>280</v>
      </c>
      <c r="I130" s="169"/>
      <c r="L130" s="165"/>
      <c r="M130" s="170"/>
      <c r="T130" s="171"/>
      <c r="AT130" s="166" t="s">
        <v>158</v>
      </c>
      <c r="AU130" s="166" t="s">
        <v>86</v>
      </c>
      <c r="AV130" s="13" t="s">
        <v>161</v>
      </c>
      <c r="AW130" s="13" t="s">
        <v>33</v>
      </c>
      <c r="AX130" s="13" t="s">
        <v>84</v>
      </c>
      <c r="AY130" s="166" t="s">
        <v>143</v>
      </c>
    </row>
    <row r="131" spans="2:65" s="1" customFormat="1" ht="14.5" customHeight="1">
      <c r="B131" s="137"/>
      <c r="C131" s="138" t="s">
        <v>86</v>
      </c>
      <c r="D131" s="138" t="s">
        <v>148</v>
      </c>
      <c r="E131" s="140" t="s">
        <v>792</v>
      </c>
      <c r="F131" s="141" t="s">
        <v>793</v>
      </c>
      <c r="G131" s="142" t="s">
        <v>273</v>
      </c>
      <c r="H131" s="143">
        <v>50</v>
      </c>
      <c r="I131" s="144"/>
      <c r="J131" s="145">
        <f>ROUND(I131*H131,2)</f>
        <v>0</v>
      </c>
      <c r="K131" s="146"/>
      <c r="L131" s="32"/>
      <c r="M131" s="147" t="s">
        <v>1</v>
      </c>
      <c r="N131" s="148" t="s">
        <v>42</v>
      </c>
      <c r="P131" s="149">
        <f>O131*H131</f>
        <v>0</v>
      </c>
      <c r="Q131" s="149">
        <v>0</v>
      </c>
      <c r="R131" s="149">
        <f>Q131*H131</f>
        <v>0</v>
      </c>
      <c r="S131" s="149">
        <v>0</v>
      </c>
      <c r="T131" s="150">
        <f>S131*H131</f>
        <v>0</v>
      </c>
      <c r="AR131" s="151" t="s">
        <v>563</v>
      </c>
      <c r="AT131" s="151" t="s">
        <v>148</v>
      </c>
      <c r="AU131" s="151" t="s">
        <v>86</v>
      </c>
      <c r="AY131" s="17" t="s">
        <v>143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17" t="s">
        <v>84</v>
      </c>
      <c r="BK131" s="152">
        <f>ROUND(I131*H131,2)</f>
        <v>0</v>
      </c>
      <c r="BL131" s="17" t="s">
        <v>563</v>
      </c>
      <c r="BM131" s="151" t="s">
        <v>794</v>
      </c>
    </row>
    <row r="132" spans="2:65" s="1" customFormat="1" ht="12">
      <c r="B132" s="32"/>
      <c r="D132" s="153" t="s">
        <v>155</v>
      </c>
      <c r="F132" s="154" t="s">
        <v>793</v>
      </c>
      <c r="I132" s="155"/>
      <c r="L132" s="32"/>
      <c r="M132" s="156"/>
      <c r="T132" s="56"/>
      <c r="AT132" s="17" t="s">
        <v>155</v>
      </c>
      <c r="AU132" s="17" t="s">
        <v>86</v>
      </c>
    </row>
    <row r="133" spans="2:65" s="12" customFormat="1" ht="12">
      <c r="B133" s="158"/>
      <c r="D133" s="153" t="s">
        <v>158</v>
      </c>
      <c r="E133" s="159" t="s">
        <v>1</v>
      </c>
      <c r="F133" s="160" t="s">
        <v>795</v>
      </c>
      <c r="H133" s="161">
        <v>20</v>
      </c>
      <c r="I133" s="162"/>
      <c r="L133" s="158"/>
      <c r="M133" s="163"/>
      <c r="T133" s="164"/>
      <c r="AT133" s="159" t="s">
        <v>158</v>
      </c>
      <c r="AU133" s="159" t="s">
        <v>86</v>
      </c>
      <c r="AV133" s="12" t="s">
        <v>86</v>
      </c>
      <c r="AW133" s="12" t="s">
        <v>33</v>
      </c>
      <c r="AX133" s="12" t="s">
        <v>77</v>
      </c>
      <c r="AY133" s="159" t="s">
        <v>143</v>
      </c>
    </row>
    <row r="134" spans="2:65" s="12" customFormat="1" ht="12">
      <c r="B134" s="158"/>
      <c r="D134" s="153" t="s">
        <v>158</v>
      </c>
      <c r="E134" s="159" t="s">
        <v>1</v>
      </c>
      <c r="F134" s="160" t="s">
        <v>796</v>
      </c>
      <c r="H134" s="161">
        <v>30</v>
      </c>
      <c r="I134" s="162"/>
      <c r="L134" s="158"/>
      <c r="M134" s="163"/>
      <c r="T134" s="164"/>
      <c r="AT134" s="159" t="s">
        <v>158</v>
      </c>
      <c r="AU134" s="159" t="s">
        <v>86</v>
      </c>
      <c r="AV134" s="12" t="s">
        <v>86</v>
      </c>
      <c r="AW134" s="12" t="s">
        <v>33</v>
      </c>
      <c r="AX134" s="12" t="s">
        <v>77</v>
      </c>
      <c r="AY134" s="159" t="s">
        <v>143</v>
      </c>
    </row>
    <row r="135" spans="2:65" s="13" customFormat="1" ht="12">
      <c r="B135" s="165"/>
      <c r="D135" s="153" t="s">
        <v>158</v>
      </c>
      <c r="E135" s="166" t="s">
        <v>1</v>
      </c>
      <c r="F135" s="167" t="s">
        <v>160</v>
      </c>
      <c r="H135" s="168">
        <v>50</v>
      </c>
      <c r="I135" s="169"/>
      <c r="L135" s="165"/>
      <c r="M135" s="170"/>
      <c r="T135" s="171"/>
      <c r="AT135" s="166" t="s">
        <v>158</v>
      </c>
      <c r="AU135" s="166" t="s">
        <v>86</v>
      </c>
      <c r="AV135" s="13" t="s">
        <v>161</v>
      </c>
      <c r="AW135" s="13" t="s">
        <v>33</v>
      </c>
      <c r="AX135" s="13" t="s">
        <v>84</v>
      </c>
      <c r="AY135" s="166" t="s">
        <v>143</v>
      </c>
    </row>
    <row r="136" spans="2:65" s="1" customFormat="1" ht="14.5" customHeight="1">
      <c r="B136" s="137"/>
      <c r="C136" s="138" t="s">
        <v>153</v>
      </c>
      <c r="D136" s="138" t="s">
        <v>148</v>
      </c>
      <c r="E136" s="140" t="s">
        <v>797</v>
      </c>
      <c r="F136" s="141" t="s">
        <v>798</v>
      </c>
      <c r="G136" s="142" t="s">
        <v>273</v>
      </c>
      <c r="H136" s="143">
        <v>9</v>
      </c>
      <c r="I136" s="144"/>
      <c r="J136" s="145">
        <f>ROUND(I136*H136,2)</f>
        <v>0</v>
      </c>
      <c r="K136" s="146"/>
      <c r="L136" s="32"/>
      <c r="M136" s="147" t="s">
        <v>1</v>
      </c>
      <c r="N136" s="148" t="s">
        <v>42</v>
      </c>
      <c r="P136" s="149">
        <f>O136*H136</f>
        <v>0</v>
      </c>
      <c r="Q136" s="149">
        <v>0</v>
      </c>
      <c r="R136" s="149">
        <f>Q136*H136</f>
        <v>0</v>
      </c>
      <c r="S136" s="149">
        <v>0</v>
      </c>
      <c r="T136" s="150">
        <f>S136*H136</f>
        <v>0</v>
      </c>
      <c r="AR136" s="151" t="s">
        <v>563</v>
      </c>
      <c r="AT136" s="151" t="s">
        <v>148</v>
      </c>
      <c r="AU136" s="151" t="s">
        <v>86</v>
      </c>
      <c r="AY136" s="17" t="s">
        <v>143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7" t="s">
        <v>84</v>
      </c>
      <c r="BK136" s="152">
        <f>ROUND(I136*H136,2)</f>
        <v>0</v>
      </c>
      <c r="BL136" s="17" t="s">
        <v>563</v>
      </c>
      <c r="BM136" s="151" t="s">
        <v>799</v>
      </c>
    </row>
    <row r="137" spans="2:65" s="1" customFormat="1" ht="12">
      <c r="B137" s="32"/>
      <c r="D137" s="153" t="s">
        <v>155</v>
      </c>
      <c r="F137" s="154" t="s">
        <v>798</v>
      </c>
      <c r="I137" s="155"/>
      <c r="L137" s="32"/>
      <c r="M137" s="156"/>
      <c r="T137" s="56"/>
      <c r="AT137" s="17" t="s">
        <v>155</v>
      </c>
      <c r="AU137" s="17" t="s">
        <v>86</v>
      </c>
    </row>
    <row r="138" spans="2:65" s="12" customFormat="1" ht="12">
      <c r="B138" s="158"/>
      <c r="D138" s="153" t="s">
        <v>158</v>
      </c>
      <c r="E138" s="159" t="s">
        <v>1</v>
      </c>
      <c r="F138" s="160" t="s">
        <v>800</v>
      </c>
      <c r="H138" s="161">
        <v>4</v>
      </c>
      <c r="I138" s="162"/>
      <c r="L138" s="158"/>
      <c r="M138" s="163"/>
      <c r="T138" s="164"/>
      <c r="AT138" s="159" t="s">
        <v>158</v>
      </c>
      <c r="AU138" s="159" t="s">
        <v>86</v>
      </c>
      <c r="AV138" s="12" t="s">
        <v>86</v>
      </c>
      <c r="AW138" s="12" t="s">
        <v>33</v>
      </c>
      <c r="AX138" s="12" t="s">
        <v>77</v>
      </c>
      <c r="AY138" s="159" t="s">
        <v>143</v>
      </c>
    </row>
    <row r="139" spans="2:65" s="12" customFormat="1" ht="12">
      <c r="B139" s="158"/>
      <c r="D139" s="153" t="s">
        <v>158</v>
      </c>
      <c r="E139" s="159" t="s">
        <v>1</v>
      </c>
      <c r="F139" s="160" t="s">
        <v>801</v>
      </c>
      <c r="H139" s="161">
        <v>5</v>
      </c>
      <c r="I139" s="162"/>
      <c r="L139" s="158"/>
      <c r="M139" s="163"/>
      <c r="T139" s="164"/>
      <c r="AT139" s="159" t="s">
        <v>158</v>
      </c>
      <c r="AU139" s="159" t="s">
        <v>86</v>
      </c>
      <c r="AV139" s="12" t="s">
        <v>86</v>
      </c>
      <c r="AW139" s="12" t="s">
        <v>33</v>
      </c>
      <c r="AX139" s="12" t="s">
        <v>77</v>
      </c>
      <c r="AY139" s="159" t="s">
        <v>143</v>
      </c>
    </row>
    <row r="140" spans="2:65" s="13" customFormat="1" ht="12">
      <c r="B140" s="165"/>
      <c r="D140" s="153" t="s">
        <v>158</v>
      </c>
      <c r="E140" s="166" t="s">
        <v>1</v>
      </c>
      <c r="F140" s="167" t="s">
        <v>160</v>
      </c>
      <c r="H140" s="168">
        <v>9</v>
      </c>
      <c r="I140" s="169"/>
      <c r="L140" s="165"/>
      <c r="M140" s="170"/>
      <c r="T140" s="171"/>
      <c r="AT140" s="166" t="s">
        <v>158</v>
      </c>
      <c r="AU140" s="166" t="s">
        <v>86</v>
      </c>
      <c r="AV140" s="13" t="s">
        <v>161</v>
      </c>
      <c r="AW140" s="13" t="s">
        <v>33</v>
      </c>
      <c r="AX140" s="13" t="s">
        <v>84</v>
      </c>
      <c r="AY140" s="166" t="s">
        <v>143</v>
      </c>
    </row>
    <row r="141" spans="2:65" s="1" customFormat="1" ht="14.5" customHeight="1">
      <c r="B141" s="137"/>
      <c r="C141" s="138" t="s">
        <v>161</v>
      </c>
      <c r="D141" s="138" t="s">
        <v>148</v>
      </c>
      <c r="E141" s="140" t="s">
        <v>802</v>
      </c>
      <c r="F141" s="141" t="s">
        <v>803</v>
      </c>
      <c r="G141" s="142" t="s">
        <v>273</v>
      </c>
      <c r="H141" s="143">
        <v>140</v>
      </c>
      <c r="I141" s="144"/>
      <c r="J141" s="145">
        <f>ROUND(I141*H141,2)</f>
        <v>0</v>
      </c>
      <c r="K141" s="146"/>
      <c r="L141" s="32"/>
      <c r="M141" s="147" t="s">
        <v>1</v>
      </c>
      <c r="N141" s="148" t="s">
        <v>42</v>
      </c>
      <c r="P141" s="149">
        <f>O141*H141</f>
        <v>0</v>
      </c>
      <c r="Q141" s="149">
        <v>0</v>
      </c>
      <c r="R141" s="149">
        <f>Q141*H141</f>
        <v>0</v>
      </c>
      <c r="S141" s="149">
        <v>0</v>
      </c>
      <c r="T141" s="150">
        <f>S141*H141</f>
        <v>0</v>
      </c>
      <c r="AR141" s="151" t="s">
        <v>563</v>
      </c>
      <c r="AT141" s="151" t="s">
        <v>148</v>
      </c>
      <c r="AU141" s="151" t="s">
        <v>86</v>
      </c>
      <c r="AY141" s="17" t="s">
        <v>143</v>
      </c>
      <c r="BE141" s="152">
        <f>IF(N141="základní",J141,0)</f>
        <v>0</v>
      </c>
      <c r="BF141" s="152">
        <f>IF(N141="snížená",J141,0)</f>
        <v>0</v>
      </c>
      <c r="BG141" s="152">
        <f>IF(N141="zákl. přenesená",J141,0)</f>
        <v>0</v>
      </c>
      <c r="BH141" s="152">
        <f>IF(N141="sníž. přenesená",J141,0)</f>
        <v>0</v>
      </c>
      <c r="BI141" s="152">
        <f>IF(N141="nulová",J141,0)</f>
        <v>0</v>
      </c>
      <c r="BJ141" s="17" t="s">
        <v>84</v>
      </c>
      <c r="BK141" s="152">
        <f>ROUND(I141*H141,2)</f>
        <v>0</v>
      </c>
      <c r="BL141" s="17" t="s">
        <v>563</v>
      </c>
      <c r="BM141" s="151" t="s">
        <v>804</v>
      </c>
    </row>
    <row r="142" spans="2:65" s="1" customFormat="1" ht="12">
      <c r="B142" s="32"/>
      <c r="D142" s="153" t="s">
        <v>155</v>
      </c>
      <c r="F142" s="154" t="s">
        <v>803</v>
      </c>
      <c r="I142" s="155"/>
      <c r="L142" s="32"/>
      <c r="M142" s="156"/>
      <c r="T142" s="56"/>
      <c r="AT142" s="17" t="s">
        <v>155</v>
      </c>
      <c r="AU142" s="17" t="s">
        <v>86</v>
      </c>
    </row>
    <row r="143" spans="2:65" s="12" customFormat="1" ht="12">
      <c r="B143" s="158"/>
      <c r="D143" s="153" t="s">
        <v>158</v>
      </c>
      <c r="E143" s="159" t="s">
        <v>1</v>
      </c>
      <c r="F143" s="160" t="s">
        <v>805</v>
      </c>
      <c r="H143" s="161">
        <v>60</v>
      </c>
      <c r="I143" s="162"/>
      <c r="L143" s="158"/>
      <c r="M143" s="163"/>
      <c r="T143" s="164"/>
      <c r="AT143" s="159" t="s">
        <v>158</v>
      </c>
      <c r="AU143" s="159" t="s">
        <v>86</v>
      </c>
      <c r="AV143" s="12" t="s">
        <v>86</v>
      </c>
      <c r="AW143" s="12" t="s">
        <v>33</v>
      </c>
      <c r="AX143" s="12" t="s">
        <v>77</v>
      </c>
      <c r="AY143" s="159" t="s">
        <v>143</v>
      </c>
    </row>
    <row r="144" spans="2:65" s="12" customFormat="1" ht="12">
      <c r="B144" s="158"/>
      <c r="D144" s="153" t="s">
        <v>158</v>
      </c>
      <c r="E144" s="159" t="s">
        <v>1</v>
      </c>
      <c r="F144" s="160" t="s">
        <v>806</v>
      </c>
      <c r="H144" s="161">
        <v>80</v>
      </c>
      <c r="I144" s="162"/>
      <c r="L144" s="158"/>
      <c r="M144" s="163"/>
      <c r="T144" s="164"/>
      <c r="AT144" s="159" t="s">
        <v>158</v>
      </c>
      <c r="AU144" s="159" t="s">
        <v>86</v>
      </c>
      <c r="AV144" s="12" t="s">
        <v>86</v>
      </c>
      <c r="AW144" s="12" t="s">
        <v>33</v>
      </c>
      <c r="AX144" s="12" t="s">
        <v>77</v>
      </c>
      <c r="AY144" s="159" t="s">
        <v>143</v>
      </c>
    </row>
    <row r="145" spans="2:65" s="13" customFormat="1" ht="12">
      <c r="B145" s="165"/>
      <c r="D145" s="153" t="s">
        <v>158</v>
      </c>
      <c r="E145" s="166" t="s">
        <v>1</v>
      </c>
      <c r="F145" s="167" t="s">
        <v>160</v>
      </c>
      <c r="H145" s="168">
        <v>140</v>
      </c>
      <c r="I145" s="169"/>
      <c r="L145" s="165"/>
      <c r="M145" s="170"/>
      <c r="T145" s="171"/>
      <c r="AT145" s="166" t="s">
        <v>158</v>
      </c>
      <c r="AU145" s="166" t="s">
        <v>86</v>
      </c>
      <c r="AV145" s="13" t="s">
        <v>161</v>
      </c>
      <c r="AW145" s="13" t="s">
        <v>33</v>
      </c>
      <c r="AX145" s="13" t="s">
        <v>84</v>
      </c>
      <c r="AY145" s="166" t="s">
        <v>143</v>
      </c>
    </row>
    <row r="146" spans="2:65" s="1" customFormat="1" ht="14.5" customHeight="1">
      <c r="B146" s="137"/>
      <c r="C146" s="138" t="s">
        <v>183</v>
      </c>
      <c r="D146" s="138" t="s">
        <v>148</v>
      </c>
      <c r="E146" s="140" t="s">
        <v>807</v>
      </c>
      <c r="F146" s="141" t="s">
        <v>808</v>
      </c>
      <c r="G146" s="142" t="s">
        <v>273</v>
      </c>
      <c r="H146" s="143">
        <v>9</v>
      </c>
      <c r="I146" s="144"/>
      <c r="J146" s="145">
        <f>ROUND(I146*H146,2)</f>
        <v>0</v>
      </c>
      <c r="K146" s="146"/>
      <c r="L146" s="32"/>
      <c r="M146" s="147" t="s">
        <v>1</v>
      </c>
      <c r="N146" s="148" t="s">
        <v>42</v>
      </c>
      <c r="P146" s="149">
        <f>O146*H146</f>
        <v>0</v>
      </c>
      <c r="Q146" s="149">
        <v>0</v>
      </c>
      <c r="R146" s="149">
        <f>Q146*H146</f>
        <v>0</v>
      </c>
      <c r="S146" s="149">
        <v>0</v>
      </c>
      <c r="T146" s="150">
        <f>S146*H146</f>
        <v>0</v>
      </c>
      <c r="AR146" s="151" t="s">
        <v>563</v>
      </c>
      <c r="AT146" s="151" t="s">
        <v>148</v>
      </c>
      <c r="AU146" s="151" t="s">
        <v>86</v>
      </c>
      <c r="AY146" s="17" t="s">
        <v>143</v>
      </c>
      <c r="BE146" s="152">
        <f>IF(N146="základní",J146,0)</f>
        <v>0</v>
      </c>
      <c r="BF146" s="152">
        <f>IF(N146="snížená",J146,0)</f>
        <v>0</v>
      </c>
      <c r="BG146" s="152">
        <f>IF(N146="zákl. přenesená",J146,0)</f>
        <v>0</v>
      </c>
      <c r="BH146" s="152">
        <f>IF(N146="sníž. přenesená",J146,0)</f>
        <v>0</v>
      </c>
      <c r="BI146" s="152">
        <f>IF(N146="nulová",J146,0)</f>
        <v>0</v>
      </c>
      <c r="BJ146" s="17" t="s">
        <v>84</v>
      </c>
      <c r="BK146" s="152">
        <f>ROUND(I146*H146,2)</f>
        <v>0</v>
      </c>
      <c r="BL146" s="17" t="s">
        <v>563</v>
      </c>
      <c r="BM146" s="151" t="s">
        <v>809</v>
      </c>
    </row>
    <row r="147" spans="2:65" s="1" customFormat="1" ht="12">
      <c r="B147" s="32"/>
      <c r="D147" s="153" t="s">
        <v>155</v>
      </c>
      <c r="F147" s="154" t="s">
        <v>808</v>
      </c>
      <c r="I147" s="155"/>
      <c r="L147" s="32"/>
      <c r="M147" s="156"/>
      <c r="T147" s="56"/>
      <c r="AT147" s="17" t="s">
        <v>155</v>
      </c>
      <c r="AU147" s="17" t="s">
        <v>86</v>
      </c>
    </row>
    <row r="148" spans="2:65" s="1" customFormat="1" ht="14.5" customHeight="1">
      <c r="B148" s="137"/>
      <c r="C148" s="138" t="s">
        <v>144</v>
      </c>
      <c r="D148" s="138" t="s">
        <v>148</v>
      </c>
      <c r="E148" s="140" t="s">
        <v>810</v>
      </c>
      <c r="F148" s="141" t="s">
        <v>811</v>
      </c>
      <c r="G148" s="142" t="s">
        <v>273</v>
      </c>
      <c r="H148" s="143">
        <v>9</v>
      </c>
      <c r="I148" s="144"/>
      <c r="J148" s="145">
        <f>ROUND(I148*H148,2)</f>
        <v>0</v>
      </c>
      <c r="K148" s="146"/>
      <c r="L148" s="32"/>
      <c r="M148" s="147" t="s">
        <v>1</v>
      </c>
      <c r="N148" s="148" t="s">
        <v>42</v>
      </c>
      <c r="P148" s="149">
        <f>O148*H148</f>
        <v>0</v>
      </c>
      <c r="Q148" s="149">
        <v>0</v>
      </c>
      <c r="R148" s="149">
        <f>Q148*H148</f>
        <v>0</v>
      </c>
      <c r="S148" s="149">
        <v>0</v>
      </c>
      <c r="T148" s="150">
        <f>S148*H148</f>
        <v>0</v>
      </c>
      <c r="AR148" s="151" t="s">
        <v>563</v>
      </c>
      <c r="AT148" s="151" t="s">
        <v>148</v>
      </c>
      <c r="AU148" s="151" t="s">
        <v>86</v>
      </c>
      <c r="AY148" s="17" t="s">
        <v>143</v>
      </c>
      <c r="BE148" s="152">
        <f>IF(N148="základní",J148,0)</f>
        <v>0</v>
      </c>
      <c r="BF148" s="152">
        <f>IF(N148="snížená",J148,0)</f>
        <v>0</v>
      </c>
      <c r="BG148" s="152">
        <f>IF(N148="zákl. přenesená",J148,0)</f>
        <v>0</v>
      </c>
      <c r="BH148" s="152">
        <f>IF(N148="sníž. přenesená",J148,0)</f>
        <v>0</v>
      </c>
      <c r="BI148" s="152">
        <f>IF(N148="nulová",J148,0)</f>
        <v>0</v>
      </c>
      <c r="BJ148" s="17" t="s">
        <v>84</v>
      </c>
      <c r="BK148" s="152">
        <f>ROUND(I148*H148,2)</f>
        <v>0</v>
      </c>
      <c r="BL148" s="17" t="s">
        <v>563</v>
      </c>
      <c r="BM148" s="151" t="s">
        <v>812</v>
      </c>
    </row>
    <row r="149" spans="2:65" s="1" customFormat="1" ht="12">
      <c r="B149" s="32"/>
      <c r="D149" s="153" t="s">
        <v>155</v>
      </c>
      <c r="F149" s="154" t="s">
        <v>811</v>
      </c>
      <c r="I149" s="155"/>
      <c r="L149" s="32"/>
      <c r="M149" s="156"/>
      <c r="T149" s="56"/>
      <c r="AT149" s="17" t="s">
        <v>155</v>
      </c>
      <c r="AU149" s="17" t="s">
        <v>86</v>
      </c>
    </row>
    <row r="150" spans="2:65" s="1" customFormat="1" ht="14.5" customHeight="1">
      <c r="B150" s="137"/>
      <c r="C150" s="138" t="s">
        <v>196</v>
      </c>
      <c r="D150" s="139" t="s">
        <v>148</v>
      </c>
      <c r="E150" s="140" t="s">
        <v>813</v>
      </c>
      <c r="F150" s="141" t="s">
        <v>814</v>
      </c>
      <c r="G150" s="142" t="s">
        <v>165</v>
      </c>
      <c r="H150" s="143">
        <v>2</v>
      </c>
      <c r="I150" s="144"/>
      <c r="J150" s="145">
        <f>ROUND(I150*H150,2)</f>
        <v>0</v>
      </c>
      <c r="K150" s="146"/>
      <c r="L150" s="32"/>
      <c r="M150" s="147" t="s">
        <v>1</v>
      </c>
      <c r="N150" s="148" t="s">
        <v>42</v>
      </c>
      <c r="P150" s="149">
        <f>O150*H150</f>
        <v>0</v>
      </c>
      <c r="Q150" s="149">
        <v>0</v>
      </c>
      <c r="R150" s="149">
        <f>Q150*H150</f>
        <v>0</v>
      </c>
      <c r="S150" s="149">
        <v>0</v>
      </c>
      <c r="T150" s="150">
        <f>S150*H150</f>
        <v>0</v>
      </c>
      <c r="AR150" s="151" t="s">
        <v>563</v>
      </c>
      <c r="AT150" s="151" t="s">
        <v>148</v>
      </c>
      <c r="AU150" s="151" t="s">
        <v>86</v>
      </c>
      <c r="AY150" s="17" t="s">
        <v>143</v>
      </c>
      <c r="BE150" s="152">
        <f>IF(N150="základní",J150,0)</f>
        <v>0</v>
      </c>
      <c r="BF150" s="152">
        <f>IF(N150="snížená",J150,0)</f>
        <v>0</v>
      </c>
      <c r="BG150" s="152">
        <f>IF(N150="zákl. přenesená",J150,0)</f>
        <v>0</v>
      </c>
      <c r="BH150" s="152">
        <f>IF(N150="sníž. přenesená",J150,0)</f>
        <v>0</v>
      </c>
      <c r="BI150" s="152">
        <f>IF(N150="nulová",J150,0)</f>
        <v>0</v>
      </c>
      <c r="BJ150" s="17" t="s">
        <v>84</v>
      </c>
      <c r="BK150" s="152">
        <f>ROUND(I150*H150,2)</f>
        <v>0</v>
      </c>
      <c r="BL150" s="17" t="s">
        <v>563</v>
      </c>
      <c r="BM150" s="151" t="s">
        <v>815</v>
      </c>
    </row>
    <row r="151" spans="2:65" s="1" customFormat="1" ht="12">
      <c r="B151" s="32"/>
      <c r="D151" s="153" t="s">
        <v>155</v>
      </c>
      <c r="F151" s="154" t="s">
        <v>814</v>
      </c>
      <c r="I151" s="155"/>
      <c r="L151" s="32"/>
      <c r="M151" s="156"/>
      <c r="T151" s="56"/>
      <c r="AT151" s="17" t="s">
        <v>155</v>
      </c>
      <c r="AU151" s="17" t="s">
        <v>86</v>
      </c>
    </row>
    <row r="152" spans="2:65" s="12" customFormat="1" ht="12">
      <c r="B152" s="158"/>
      <c r="D152" s="153" t="s">
        <v>158</v>
      </c>
      <c r="E152" s="159" t="s">
        <v>1</v>
      </c>
      <c r="F152" s="160" t="s">
        <v>816</v>
      </c>
      <c r="H152" s="161">
        <v>1</v>
      </c>
      <c r="I152" s="162"/>
      <c r="L152" s="158"/>
      <c r="M152" s="163"/>
      <c r="T152" s="164"/>
      <c r="AT152" s="159" t="s">
        <v>158</v>
      </c>
      <c r="AU152" s="159" t="s">
        <v>86</v>
      </c>
      <c r="AV152" s="12" t="s">
        <v>86</v>
      </c>
      <c r="AW152" s="12" t="s">
        <v>33</v>
      </c>
      <c r="AX152" s="12" t="s">
        <v>77</v>
      </c>
      <c r="AY152" s="159" t="s">
        <v>143</v>
      </c>
    </row>
    <row r="153" spans="2:65" s="12" customFormat="1" ht="12">
      <c r="B153" s="158"/>
      <c r="D153" s="153" t="s">
        <v>158</v>
      </c>
      <c r="E153" s="159" t="s">
        <v>1</v>
      </c>
      <c r="F153" s="160" t="s">
        <v>817</v>
      </c>
      <c r="H153" s="161">
        <v>1</v>
      </c>
      <c r="I153" s="162"/>
      <c r="L153" s="158"/>
      <c r="M153" s="163"/>
      <c r="T153" s="164"/>
      <c r="AT153" s="159" t="s">
        <v>158</v>
      </c>
      <c r="AU153" s="159" t="s">
        <v>86</v>
      </c>
      <c r="AV153" s="12" t="s">
        <v>86</v>
      </c>
      <c r="AW153" s="12" t="s">
        <v>33</v>
      </c>
      <c r="AX153" s="12" t="s">
        <v>77</v>
      </c>
      <c r="AY153" s="159" t="s">
        <v>143</v>
      </c>
    </row>
    <row r="154" spans="2:65" s="13" customFormat="1" ht="12">
      <c r="B154" s="165"/>
      <c r="D154" s="153" t="s">
        <v>158</v>
      </c>
      <c r="E154" s="166" t="s">
        <v>1</v>
      </c>
      <c r="F154" s="167" t="s">
        <v>160</v>
      </c>
      <c r="H154" s="168">
        <v>2</v>
      </c>
      <c r="I154" s="169"/>
      <c r="L154" s="165"/>
      <c r="M154" s="170"/>
      <c r="T154" s="171"/>
      <c r="AT154" s="166" t="s">
        <v>158</v>
      </c>
      <c r="AU154" s="166" t="s">
        <v>86</v>
      </c>
      <c r="AV154" s="13" t="s">
        <v>161</v>
      </c>
      <c r="AW154" s="13" t="s">
        <v>33</v>
      </c>
      <c r="AX154" s="13" t="s">
        <v>84</v>
      </c>
      <c r="AY154" s="166" t="s">
        <v>143</v>
      </c>
    </row>
    <row r="155" spans="2:65" s="1" customFormat="1" ht="14.5" customHeight="1">
      <c r="B155" s="137"/>
      <c r="C155" s="138" t="s">
        <v>202</v>
      </c>
      <c r="D155" s="139" t="s">
        <v>148</v>
      </c>
      <c r="E155" s="140" t="s">
        <v>818</v>
      </c>
      <c r="F155" s="141" t="s">
        <v>819</v>
      </c>
      <c r="G155" s="142" t="s">
        <v>165</v>
      </c>
      <c r="H155" s="143">
        <v>0</v>
      </c>
      <c r="I155" s="144"/>
      <c r="J155" s="145">
        <f>ROUND(I155*H155,2)</f>
        <v>0</v>
      </c>
      <c r="K155" s="146"/>
      <c r="L155" s="32"/>
      <c r="M155" s="147" t="s">
        <v>1</v>
      </c>
      <c r="N155" s="148" t="s">
        <v>42</v>
      </c>
      <c r="P155" s="149">
        <f>O155*H155</f>
        <v>0</v>
      </c>
      <c r="Q155" s="149">
        <v>0</v>
      </c>
      <c r="R155" s="149">
        <f>Q155*H155</f>
        <v>0</v>
      </c>
      <c r="S155" s="149">
        <v>0</v>
      </c>
      <c r="T155" s="150">
        <f>S155*H155</f>
        <v>0</v>
      </c>
      <c r="AR155" s="151" t="s">
        <v>563</v>
      </c>
      <c r="AT155" s="151" t="s">
        <v>148</v>
      </c>
      <c r="AU155" s="151" t="s">
        <v>86</v>
      </c>
      <c r="AY155" s="17" t="s">
        <v>143</v>
      </c>
      <c r="BE155" s="152">
        <f>IF(N155="základní",J155,0)</f>
        <v>0</v>
      </c>
      <c r="BF155" s="152">
        <f>IF(N155="snížená",J155,0)</f>
        <v>0</v>
      </c>
      <c r="BG155" s="152">
        <f>IF(N155="zákl. přenesená",J155,0)</f>
        <v>0</v>
      </c>
      <c r="BH155" s="152">
        <f>IF(N155="sníž. přenesená",J155,0)</f>
        <v>0</v>
      </c>
      <c r="BI155" s="152">
        <f>IF(N155="nulová",J155,0)</f>
        <v>0</v>
      </c>
      <c r="BJ155" s="17" t="s">
        <v>84</v>
      </c>
      <c r="BK155" s="152">
        <f>ROUND(I155*H155,2)</f>
        <v>0</v>
      </c>
      <c r="BL155" s="17" t="s">
        <v>563</v>
      </c>
      <c r="BM155" s="151" t="s">
        <v>820</v>
      </c>
    </row>
    <row r="156" spans="2:65" s="1" customFormat="1" ht="12">
      <c r="B156" s="32"/>
      <c r="D156" s="153" t="s">
        <v>155</v>
      </c>
      <c r="F156" s="154" t="s">
        <v>819</v>
      </c>
      <c r="I156" s="155"/>
      <c r="L156" s="32"/>
      <c r="M156" s="156"/>
      <c r="T156" s="56"/>
      <c r="AT156" s="17" t="s">
        <v>155</v>
      </c>
      <c r="AU156" s="17" t="s">
        <v>86</v>
      </c>
    </row>
    <row r="157" spans="2:65" s="1" customFormat="1" ht="24">
      <c r="B157" s="32"/>
      <c r="D157" s="153" t="s">
        <v>156</v>
      </c>
      <c r="F157" s="157" t="s">
        <v>821</v>
      </c>
      <c r="I157" s="155"/>
      <c r="L157" s="32"/>
      <c r="M157" s="156"/>
      <c r="T157" s="56"/>
      <c r="AT157" s="17" t="s">
        <v>156</v>
      </c>
      <c r="AU157" s="17" t="s">
        <v>86</v>
      </c>
    </row>
    <row r="158" spans="2:65" s="1" customFormat="1" ht="14.5" customHeight="1">
      <c r="B158" s="137"/>
      <c r="C158" s="138" t="s">
        <v>167</v>
      </c>
      <c r="D158" s="139" t="s">
        <v>148</v>
      </c>
      <c r="E158" s="140" t="s">
        <v>822</v>
      </c>
      <c r="F158" s="141" t="s">
        <v>823</v>
      </c>
      <c r="G158" s="142" t="s">
        <v>165</v>
      </c>
      <c r="H158" s="143">
        <v>2</v>
      </c>
      <c r="I158" s="144"/>
      <c r="J158" s="145">
        <f>ROUND(I158*H158,2)</f>
        <v>0</v>
      </c>
      <c r="K158" s="146"/>
      <c r="L158" s="32"/>
      <c r="M158" s="147" t="s">
        <v>1</v>
      </c>
      <c r="N158" s="148" t="s">
        <v>42</v>
      </c>
      <c r="P158" s="149">
        <f>O158*H158</f>
        <v>0</v>
      </c>
      <c r="Q158" s="149">
        <v>0</v>
      </c>
      <c r="R158" s="149">
        <f>Q158*H158</f>
        <v>0</v>
      </c>
      <c r="S158" s="149">
        <v>0</v>
      </c>
      <c r="T158" s="150">
        <f>S158*H158</f>
        <v>0</v>
      </c>
      <c r="AR158" s="151" t="s">
        <v>563</v>
      </c>
      <c r="AT158" s="151" t="s">
        <v>148</v>
      </c>
      <c r="AU158" s="151" t="s">
        <v>86</v>
      </c>
      <c r="AY158" s="17" t="s">
        <v>143</v>
      </c>
      <c r="BE158" s="152">
        <f>IF(N158="základní",J158,0)</f>
        <v>0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17" t="s">
        <v>84</v>
      </c>
      <c r="BK158" s="152">
        <f>ROUND(I158*H158,2)</f>
        <v>0</v>
      </c>
      <c r="BL158" s="17" t="s">
        <v>563</v>
      </c>
      <c r="BM158" s="151" t="s">
        <v>824</v>
      </c>
    </row>
    <row r="159" spans="2:65" s="1" customFormat="1" ht="12">
      <c r="B159" s="32"/>
      <c r="D159" s="153" t="s">
        <v>155</v>
      </c>
      <c r="F159" s="154" t="s">
        <v>823</v>
      </c>
      <c r="I159" s="155"/>
      <c r="L159" s="32"/>
      <c r="M159" s="156"/>
      <c r="T159" s="56"/>
      <c r="AT159" s="17" t="s">
        <v>155</v>
      </c>
      <c r="AU159" s="17" t="s">
        <v>86</v>
      </c>
    </row>
    <row r="160" spans="2:65" s="1" customFormat="1" ht="14.5" customHeight="1">
      <c r="B160" s="137"/>
      <c r="C160" s="138" t="s">
        <v>211</v>
      </c>
      <c r="D160" s="139" t="s">
        <v>148</v>
      </c>
      <c r="E160" s="140" t="s">
        <v>825</v>
      </c>
      <c r="F160" s="141" t="s">
        <v>826</v>
      </c>
      <c r="G160" s="142" t="s">
        <v>165</v>
      </c>
      <c r="H160" s="143">
        <v>2</v>
      </c>
      <c r="I160" s="144"/>
      <c r="J160" s="145">
        <f>ROUND(I160*H160,2)</f>
        <v>0</v>
      </c>
      <c r="K160" s="146"/>
      <c r="L160" s="32"/>
      <c r="M160" s="147" t="s">
        <v>1</v>
      </c>
      <c r="N160" s="148" t="s">
        <v>42</v>
      </c>
      <c r="P160" s="149">
        <f>O160*H160</f>
        <v>0</v>
      </c>
      <c r="Q160" s="149">
        <v>0</v>
      </c>
      <c r="R160" s="149">
        <f>Q160*H160</f>
        <v>0</v>
      </c>
      <c r="S160" s="149">
        <v>0</v>
      </c>
      <c r="T160" s="150">
        <f>S160*H160</f>
        <v>0</v>
      </c>
      <c r="AR160" s="151" t="s">
        <v>563</v>
      </c>
      <c r="AT160" s="151" t="s">
        <v>148</v>
      </c>
      <c r="AU160" s="151" t="s">
        <v>86</v>
      </c>
      <c r="AY160" s="17" t="s">
        <v>143</v>
      </c>
      <c r="BE160" s="152">
        <f>IF(N160="základní",J160,0)</f>
        <v>0</v>
      </c>
      <c r="BF160" s="152">
        <f>IF(N160="snížená",J160,0)</f>
        <v>0</v>
      </c>
      <c r="BG160" s="152">
        <f>IF(N160="zákl. přenesená",J160,0)</f>
        <v>0</v>
      </c>
      <c r="BH160" s="152">
        <f>IF(N160="sníž. přenesená",J160,0)</f>
        <v>0</v>
      </c>
      <c r="BI160" s="152">
        <f>IF(N160="nulová",J160,0)</f>
        <v>0</v>
      </c>
      <c r="BJ160" s="17" t="s">
        <v>84</v>
      </c>
      <c r="BK160" s="152">
        <f>ROUND(I160*H160,2)</f>
        <v>0</v>
      </c>
      <c r="BL160" s="17" t="s">
        <v>563</v>
      </c>
      <c r="BM160" s="151" t="s">
        <v>827</v>
      </c>
    </row>
    <row r="161" spans="2:65" s="1" customFormat="1" ht="12">
      <c r="B161" s="32"/>
      <c r="D161" s="153" t="s">
        <v>155</v>
      </c>
      <c r="F161" s="154" t="s">
        <v>826</v>
      </c>
      <c r="I161" s="155"/>
      <c r="L161" s="32"/>
      <c r="M161" s="156"/>
      <c r="T161" s="56"/>
      <c r="AT161" s="17" t="s">
        <v>155</v>
      </c>
      <c r="AU161" s="17" t="s">
        <v>86</v>
      </c>
    </row>
    <row r="162" spans="2:65" s="1" customFormat="1" ht="14.5" customHeight="1">
      <c r="B162" s="137"/>
      <c r="C162" s="138" t="s">
        <v>216</v>
      </c>
      <c r="D162" s="139" t="s">
        <v>148</v>
      </c>
      <c r="E162" s="140" t="s">
        <v>828</v>
      </c>
      <c r="F162" s="141" t="s">
        <v>829</v>
      </c>
      <c r="G162" s="142" t="s">
        <v>273</v>
      </c>
      <c r="H162" s="143">
        <v>4</v>
      </c>
      <c r="I162" s="144"/>
      <c r="J162" s="145">
        <f>ROUND(I162*H162,2)</f>
        <v>0</v>
      </c>
      <c r="K162" s="146"/>
      <c r="L162" s="32"/>
      <c r="M162" s="147" t="s">
        <v>1</v>
      </c>
      <c r="N162" s="148" t="s">
        <v>42</v>
      </c>
      <c r="P162" s="149">
        <f>O162*H162</f>
        <v>0</v>
      </c>
      <c r="Q162" s="149">
        <v>0</v>
      </c>
      <c r="R162" s="149">
        <f>Q162*H162</f>
        <v>0</v>
      </c>
      <c r="S162" s="149">
        <v>0</v>
      </c>
      <c r="T162" s="150">
        <f>S162*H162</f>
        <v>0</v>
      </c>
      <c r="AR162" s="151" t="s">
        <v>563</v>
      </c>
      <c r="AT162" s="151" t="s">
        <v>148</v>
      </c>
      <c r="AU162" s="151" t="s">
        <v>86</v>
      </c>
      <c r="AY162" s="17" t="s">
        <v>143</v>
      </c>
      <c r="BE162" s="152">
        <f>IF(N162="základní",J162,0)</f>
        <v>0</v>
      </c>
      <c r="BF162" s="152">
        <f>IF(N162="snížená",J162,0)</f>
        <v>0</v>
      </c>
      <c r="BG162" s="152">
        <f>IF(N162="zákl. přenesená",J162,0)</f>
        <v>0</v>
      </c>
      <c r="BH162" s="152">
        <f>IF(N162="sníž. přenesená",J162,0)</f>
        <v>0</v>
      </c>
      <c r="BI162" s="152">
        <f>IF(N162="nulová",J162,0)</f>
        <v>0</v>
      </c>
      <c r="BJ162" s="17" t="s">
        <v>84</v>
      </c>
      <c r="BK162" s="152">
        <f>ROUND(I162*H162,2)</f>
        <v>0</v>
      </c>
      <c r="BL162" s="17" t="s">
        <v>563</v>
      </c>
      <c r="BM162" s="151" t="s">
        <v>830</v>
      </c>
    </row>
    <row r="163" spans="2:65" s="1" customFormat="1" ht="12">
      <c r="B163" s="32"/>
      <c r="D163" s="153" t="s">
        <v>155</v>
      </c>
      <c r="F163" s="154" t="s">
        <v>829</v>
      </c>
      <c r="I163" s="155"/>
      <c r="L163" s="32"/>
      <c r="M163" s="156"/>
      <c r="T163" s="56"/>
      <c r="AT163" s="17" t="s">
        <v>155</v>
      </c>
      <c r="AU163" s="17" t="s">
        <v>86</v>
      </c>
    </row>
    <row r="164" spans="2:65" s="12" customFormat="1" ht="12">
      <c r="B164" s="158"/>
      <c r="D164" s="153" t="s">
        <v>158</v>
      </c>
      <c r="E164" s="159" t="s">
        <v>1</v>
      </c>
      <c r="F164" s="160" t="s">
        <v>831</v>
      </c>
      <c r="H164" s="161">
        <v>4</v>
      </c>
      <c r="I164" s="162"/>
      <c r="L164" s="158"/>
      <c r="M164" s="163"/>
      <c r="T164" s="164"/>
      <c r="AT164" s="159" t="s">
        <v>158</v>
      </c>
      <c r="AU164" s="159" t="s">
        <v>86</v>
      </c>
      <c r="AV164" s="12" t="s">
        <v>86</v>
      </c>
      <c r="AW164" s="12" t="s">
        <v>33</v>
      </c>
      <c r="AX164" s="12" t="s">
        <v>77</v>
      </c>
      <c r="AY164" s="159" t="s">
        <v>143</v>
      </c>
    </row>
    <row r="165" spans="2:65" s="13" customFormat="1" ht="12">
      <c r="B165" s="165"/>
      <c r="D165" s="153" t="s">
        <v>158</v>
      </c>
      <c r="E165" s="166" t="s">
        <v>1</v>
      </c>
      <c r="F165" s="167" t="s">
        <v>160</v>
      </c>
      <c r="H165" s="168">
        <v>4</v>
      </c>
      <c r="I165" s="169"/>
      <c r="L165" s="165"/>
      <c r="M165" s="170"/>
      <c r="T165" s="171"/>
      <c r="AT165" s="166" t="s">
        <v>158</v>
      </c>
      <c r="AU165" s="166" t="s">
        <v>86</v>
      </c>
      <c r="AV165" s="13" t="s">
        <v>161</v>
      </c>
      <c r="AW165" s="13" t="s">
        <v>33</v>
      </c>
      <c r="AX165" s="13" t="s">
        <v>84</v>
      </c>
      <c r="AY165" s="166" t="s">
        <v>143</v>
      </c>
    </row>
    <row r="166" spans="2:65" s="1" customFormat="1" ht="14.5" customHeight="1">
      <c r="B166" s="137"/>
      <c r="C166" s="138" t="s">
        <v>222</v>
      </c>
      <c r="D166" s="138" t="s">
        <v>148</v>
      </c>
      <c r="E166" s="140" t="s">
        <v>832</v>
      </c>
      <c r="F166" s="141" t="s">
        <v>833</v>
      </c>
      <c r="G166" s="142" t="s">
        <v>273</v>
      </c>
      <c r="H166" s="143">
        <v>1</v>
      </c>
      <c r="I166" s="144"/>
      <c r="J166" s="145">
        <f>ROUND(I166*H166,2)</f>
        <v>0</v>
      </c>
      <c r="K166" s="146"/>
      <c r="L166" s="32"/>
      <c r="M166" s="147" t="s">
        <v>1</v>
      </c>
      <c r="N166" s="148" t="s">
        <v>42</v>
      </c>
      <c r="P166" s="149">
        <f>O166*H166</f>
        <v>0</v>
      </c>
      <c r="Q166" s="149">
        <v>0</v>
      </c>
      <c r="R166" s="149">
        <f>Q166*H166</f>
        <v>0</v>
      </c>
      <c r="S166" s="149">
        <v>0</v>
      </c>
      <c r="T166" s="150">
        <f>S166*H166</f>
        <v>0</v>
      </c>
      <c r="AR166" s="151" t="s">
        <v>563</v>
      </c>
      <c r="AT166" s="151" t="s">
        <v>148</v>
      </c>
      <c r="AU166" s="151" t="s">
        <v>86</v>
      </c>
      <c r="AY166" s="17" t="s">
        <v>143</v>
      </c>
      <c r="BE166" s="152">
        <f>IF(N166="základní",J166,0)</f>
        <v>0</v>
      </c>
      <c r="BF166" s="152">
        <f>IF(N166="snížená",J166,0)</f>
        <v>0</v>
      </c>
      <c r="BG166" s="152">
        <f>IF(N166="zákl. přenesená",J166,0)</f>
        <v>0</v>
      </c>
      <c r="BH166" s="152">
        <f>IF(N166="sníž. přenesená",J166,0)</f>
        <v>0</v>
      </c>
      <c r="BI166" s="152">
        <f>IF(N166="nulová",J166,0)</f>
        <v>0</v>
      </c>
      <c r="BJ166" s="17" t="s">
        <v>84</v>
      </c>
      <c r="BK166" s="152">
        <f>ROUND(I166*H166,2)</f>
        <v>0</v>
      </c>
      <c r="BL166" s="17" t="s">
        <v>563</v>
      </c>
      <c r="BM166" s="151" t="s">
        <v>834</v>
      </c>
    </row>
    <row r="167" spans="2:65" s="1" customFormat="1" ht="12">
      <c r="B167" s="32"/>
      <c r="D167" s="153" t="s">
        <v>155</v>
      </c>
      <c r="F167" s="154" t="s">
        <v>833</v>
      </c>
      <c r="I167" s="155"/>
      <c r="L167" s="32"/>
      <c r="M167" s="156"/>
      <c r="T167" s="56"/>
      <c r="AT167" s="17" t="s">
        <v>155</v>
      </c>
      <c r="AU167" s="17" t="s">
        <v>86</v>
      </c>
    </row>
    <row r="168" spans="2:65" s="12" customFormat="1" ht="12">
      <c r="B168" s="158"/>
      <c r="D168" s="153" t="s">
        <v>158</v>
      </c>
      <c r="E168" s="159" t="s">
        <v>1</v>
      </c>
      <c r="F168" s="160" t="s">
        <v>817</v>
      </c>
      <c r="H168" s="161">
        <v>1</v>
      </c>
      <c r="I168" s="162"/>
      <c r="L168" s="158"/>
      <c r="M168" s="163"/>
      <c r="T168" s="164"/>
      <c r="AT168" s="159" t="s">
        <v>158</v>
      </c>
      <c r="AU168" s="159" t="s">
        <v>86</v>
      </c>
      <c r="AV168" s="12" t="s">
        <v>86</v>
      </c>
      <c r="AW168" s="12" t="s">
        <v>33</v>
      </c>
      <c r="AX168" s="12" t="s">
        <v>77</v>
      </c>
      <c r="AY168" s="159" t="s">
        <v>143</v>
      </c>
    </row>
    <row r="169" spans="2:65" s="13" customFormat="1" ht="12">
      <c r="B169" s="165"/>
      <c r="D169" s="153" t="s">
        <v>158</v>
      </c>
      <c r="E169" s="166" t="s">
        <v>1</v>
      </c>
      <c r="F169" s="167" t="s">
        <v>160</v>
      </c>
      <c r="H169" s="168">
        <v>1</v>
      </c>
      <c r="I169" s="169"/>
      <c r="L169" s="165"/>
      <c r="M169" s="170"/>
      <c r="T169" s="171"/>
      <c r="AT169" s="166" t="s">
        <v>158</v>
      </c>
      <c r="AU169" s="166" t="s">
        <v>86</v>
      </c>
      <c r="AV169" s="13" t="s">
        <v>161</v>
      </c>
      <c r="AW169" s="13" t="s">
        <v>33</v>
      </c>
      <c r="AX169" s="13" t="s">
        <v>84</v>
      </c>
      <c r="AY169" s="166" t="s">
        <v>143</v>
      </c>
    </row>
    <row r="170" spans="2:65" s="11" customFormat="1" ht="22.75" customHeight="1">
      <c r="B170" s="125"/>
      <c r="D170" s="126" t="s">
        <v>76</v>
      </c>
      <c r="E170" s="135" t="s">
        <v>835</v>
      </c>
      <c r="F170" s="135" t="s">
        <v>836</v>
      </c>
      <c r="I170" s="128"/>
      <c r="J170" s="136">
        <f>BK170</f>
        <v>0</v>
      </c>
      <c r="L170" s="125"/>
      <c r="M170" s="130"/>
      <c r="P170" s="131">
        <f>SUM(P171:P172)</f>
        <v>0</v>
      </c>
      <c r="R170" s="131">
        <f>SUM(R171:R172)</f>
        <v>0</v>
      </c>
      <c r="T170" s="132">
        <f>SUM(T171:T172)</f>
        <v>0</v>
      </c>
      <c r="AR170" s="126" t="s">
        <v>153</v>
      </c>
      <c r="AT170" s="133" t="s">
        <v>76</v>
      </c>
      <c r="AU170" s="133" t="s">
        <v>84</v>
      </c>
      <c r="AY170" s="126" t="s">
        <v>143</v>
      </c>
      <c r="BK170" s="134">
        <f>SUM(BK171:BK172)</f>
        <v>0</v>
      </c>
    </row>
    <row r="171" spans="2:65" s="1" customFormat="1" ht="14.5" customHeight="1">
      <c r="B171" s="137"/>
      <c r="C171" s="138" t="s">
        <v>230</v>
      </c>
      <c r="D171" s="138" t="s">
        <v>148</v>
      </c>
      <c r="E171" s="140" t="s">
        <v>837</v>
      </c>
      <c r="F171" s="141" t="s">
        <v>838</v>
      </c>
      <c r="G171" s="142" t="s">
        <v>190</v>
      </c>
      <c r="H171" s="143">
        <v>280</v>
      </c>
      <c r="I171" s="144"/>
      <c r="J171" s="145">
        <f>ROUND(I171*H171,2)</f>
        <v>0</v>
      </c>
      <c r="K171" s="146"/>
      <c r="L171" s="32"/>
      <c r="M171" s="147" t="s">
        <v>1</v>
      </c>
      <c r="N171" s="148" t="s">
        <v>42</v>
      </c>
      <c r="P171" s="149">
        <f>O171*H171</f>
        <v>0</v>
      </c>
      <c r="Q171" s="149">
        <v>0</v>
      </c>
      <c r="R171" s="149">
        <f>Q171*H171</f>
        <v>0</v>
      </c>
      <c r="S171" s="149">
        <v>0</v>
      </c>
      <c r="T171" s="150">
        <f>S171*H171</f>
        <v>0</v>
      </c>
      <c r="AR171" s="151" t="s">
        <v>563</v>
      </c>
      <c r="AT171" s="151" t="s">
        <v>148</v>
      </c>
      <c r="AU171" s="151" t="s">
        <v>86</v>
      </c>
      <c r="AY171" s="17" t="s">
        <v>143</v>
      </c>
      <c r="BE171" s="152">
        <f>IF(N171="základní",J171,0)</f>
        <v>0</v>
      </c>
      <c r="BF171" s="152">
        <f>IF(N171="snížená",J171,0)</f>
        <v>0</v>
      </c>
      <c r="BG171" s="152">
        <f>IF(N171="zákl. přenesená",J171,0)</f>
        <v>0</v>
      </c>
      <c r="BH171" s="152">
        <f>IF(N171="sníž. přenesená",J171,0)</f>
        <v>0</v>
      </c>
      <c r="BI171" s="152">
        <f>IF(N171="nulová",J171,0)</f>
        <v>0</v>
      </c>
      <c r="BJ171" s="17" t="s">
        <v>84</v>
      </c>
      <c r="BK171" s="152">
        <f>ROUND(I171*H171,2)</f>
        <v>0</v>
      </c>
      <c r="BL171" s="17" t="s">
        <v>563</v>
      </c>
      <c r="BM171" s="151" t="s">
        <v>839</v>
      </c>
    </row>
    <row r="172" spans="2:65" s="1" customFormat="1" ht="12">
      <c r="B172" s="32"/>
      <c r="D172" s="153" t="s">
        <v>155</v>
      </c>
      <c r="F172" s="154" t="s">
        <v>838</v>
      </c>
      <c r="I172" s="155"/>
      <c r="L172" s="32"/>
      <c r="M172" s="197"/>
      <c r="N172" s="198"/>
      <c r="O172" s="198"/>
      <c r="P172" s="198"/>
      <c r="Q172" s="198"/>
      <c r="R172" s="198"/>
      <c r="S172" s="198"/>
      <c r="T172" s="199"/>
      <c r="AT172" s="17" t="s">
        <v>155</v>
      </c>
      <c r="AU172" s="17" t="s">
        <v>86</v>
      </c>
    </row>
    <row r="173" spans="2:65" s="1" customFormat="1" ht="7" customHeight="1">
      <c r="B173" s="44"/>
      <c r="C173" s="45"/>
      <c r="D173" s="45"/>
      <c r="E173" s="45"/>
      <c r="F173" s="45"/>
      <c r="G173" s="45"/>
      <c r="H173" s="45"/>
      <c r="I173" s="45"/>
      <c r="J173" s="45"/>
      <c r="K173" s="45"/>
      <c r="L173" s="32"/>
    </row>
  </sheetData>
  <autoFilter ref="C122:K172" xr:uid="{00000000-0009-0000-0000-000002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52"/>
  <sheetViews>
    <sheetView showGridLines="0" workbookViewId="0"/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10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242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97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5" customHeight="1">
      <c r="B4" s="20"/>
      <c r="D4" s="21" t="s">
        <v>98</v>
      </c>
      <c r="L4" s="20"/>
      <c r="M4" s="93" t="s">
        <v>10</v>
      </c>
      <c r="AT4" s="17" t="s">
        <v>3</v>
      </c>
    </row>
    <row r="5" spans="2:46" ht="7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3" t="str">
        <f>'Rekapitulace stavby'!K6</f>
        <v>Gymnázium, SOŠ a VOŠ Ledeč nad Sázavou – oprava střechy kuchyně a internátu</v>
      </c>
      <c r="F7" s="244"/>
      <c r="G7" s="244"/>
      <c r="H7" s="244"/>
      <c r="L7" s="20"/>
    </row>
    <row r="8" spans="2:46" ht="12" customHeight="1">
      <c r="B8" s="20"/>
      <c r="D8" s="27" t="s">
        <v>99</v>
      </c>
      <c r="L8" s="20"/>
    </row>
    <row r="9" spans="2:46" s="1" customFormat="1" ht="16.5" customHeight="1">
      <c r="B9" s="32"/>
      <c r="E9" s="243" t="s">
        <v>100</v>
      </c>
      <c r="F9" s="245"/>
      <c r="G9" s="245"/>
      <c r="H9" s="245"/>
      <c r="L9" s="32"/>
    </row>
    <row r="10" spans="2:46" s="1" customFormat="1" ht="12" customHeight="1">
      <c r="B10" s="32"/>
      <c r="D10" s="27" t="s">
        <v>101</v>
      </c>
      <c r="L10" s="32"/>
    </row>
    <row r="11" spans="2:46" s="1" customFormat="1" ht="16.5" customHeight="1">
      <c r="B11" s="32"/>
      <c r="E11" s="200" t="s">
        <v>840</v>
      </c>
      <c r="F11" s="245"/>
      <c r="G11" s="245"/>
      <c r="H11" s="245"/>
      <c r="L11" s="32"/>
    </row>
    <row r="12" spans="2:46" s="1" customFormat="1" ht="1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9. 12. 2022</v>
      </c>
      <c r="L14" s="32"/>
    </row>
    <row r="15" spans="2:46" s="1" customFormat="1" ht="10.75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tr">
        <f>IF('Rekapitulace stavby'!AN10="","",'Rekapitulace stavby'!AN10)</f>
        <v/>
      </c>
      <c r="L16" s="32"/>
    </row>
    <row r="17" spans="2:12" s="1" customFormat="1" ht="18" customHeight="1">
      <c r="B17" s="32"/>
      <c r="E17" s="25" t="str">
        <f>IF('Rekapitulace stavby'!E11="","",'Rekapitulace stavby'!E11)</f>
        <v xml:space="preserve"> </v>
      </c>
      <c r="I17" s="27" t="s">
        <v>26</v>
      </c>
      <c r="J17" s="25" t="str">
        <f>IF('Rekapitulace stavby'!AN11="","",'Rekapitulace stavby'!AN11)</f>
        <v/>
      </c>
      <c r="L17" s="32"/>
    </row>
    <row r="18" spans="2:12" s="1" customFormat="1" ht="7" customHeight="1">
      <c r="B18" s="32"/>
      <c r="L18" s="32"/>
    </row>
    <row r="19" spans="2:12" s="1" customFormat="1" ht="12" customHeight="1">
      <c r="B19" s="32"/>
      <c r="D19" s="27" t="s">
        <v>27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6" t="str">
        <f>'Rekapitulace stavby'!E14</f>
        <v>Vyplň údaj</v>
      </c>
      <c r="F20" s="226"/>
      <c r="G20" s="226"/>
      <c r="H20" s="226"/>
      <c r="I20" s="27" t="s">
        <v>26</v>
      </c>
      <c r="J20" s="28" t="str">
        <f>'Rekapitulace stavby'!AN14</f>
        <v>Vyplň údaj</v>
      </c>
      <c r="L20" s="32"/>
    </row>
    <row r="21" spans="2:12" s="1" customFormat="1" ht="7" customHeight="1">
      <c r="B21" s="32"/>
      <c r="L21" s="32"/>
    </row>
    <row r="22" spans="2:12" s="1" customFormat="1" ht="12" customHeight="1">
      <c r="B22" s="32"/>
      <c r="D22" s="27" t="s">
        <v>29</v>
      </c>
      <c r="I22" s="27" t="s">
        <v>25</v>
      </c>
      <c r="J22" s="25" t="s">
        <v>30</v>
      </c>
      <c r="L22" s="32"/>
    </row>
    <row r="23" spans="2:12" s="1" customFormat="1" ht="18" customHeight="1">
      <c r="B23" s="32"/>
      <c r="E23" s="25" t="s">
        <v>31</v>
      </c>
      <c r="I23" s="27" t="s">
        <v>26</v>
      </c>
      <c r="J23" s="25" t="s">
        <v>32</v>
      </c>
      <c r="L23" s="32"/>
    </row>
    <row r="24" spans="2:12" s="1" customFormat="1" ht="7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26</v>
      </c>
      <c r="J26" s="25" t="str">
        <f>IF('Rekapitulace stavby'!AN20="","",'Rekapitulace stavby'!AN20)</f>
        <v/>
      </c>
      <c r="L26" s="32"/>
    </row>
    <row r="27" spans="2:12" s="1" customFormat="1" ht="7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4"/>
      <c r="E29" s="231" t="s">
        <v>1</v>
      </c>
      <c r="F29" s="231"/>
      <c r="G29" s="231"/>
      <c r="H29" s="231"/>
      <c r="L29" s="94"/>
    </row>
    <row r="30" spans="2:12" s="1" customFormat="1" ht="7" customHeight="1">
      <c r="B30" s="32"/>
      <c r="L30" s="32"/>
    </row>
    <row r="31" spans="2:12" s="1" customFormat="1" ht="7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5" customHeight="1">
      <c r="B32" s="32"/>
      <c r="D32" s="95" t="s">
        <v>37</v>
      </c>
      <c r="J32" s="66">
        <f>ROUND(J132, 2)</f>
        <v>0</v>
      </c>
      <c r="L32" s="32"/>
    </row>
    <row r="33" spans="2:12" s="1" customFormat="1" ht="7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5" customHeight="1">
      <c r="B34" s="32"/>
      <c r="F34" s="35" t="s">
        <v>39</v>
      </c>
      <c r="I34" s="35" t="s">
        <v>38</v>
      </c>
      <c r="J34" s="35" t="s">
        <v>40</v>
      </c>
      <c r="L34" s="32"/>
    </row>
    <row r="35" spans="2:12" s="1" customFormat="1" ht="14.5" customHeight="1">
      <c r="B35" s="32"/>
      <c r="D35" s="55" t="s">
        <v>41</v>
      </c>
      <c r="E35" s="27" t="s">
        <v>42</v>
      </c>
      <c r="F35" s="86">
        <f>ROUND((SUM(BE132:BE351)),  2)</f>
        <v>0</v>
      </c>
      <c r="I35" s="96">
        <v>0.21</v>
      </c>
      <c r="J35" s="86">
        <f>ROUND(((SUM(BE132:BE351))*I35),  2)</f>
        <v>0</v>
      </c>
      <c r="L35" s="32"/>
    </row>
    <row r="36" spans="2:12" s="1" customFormat="1" ht="14.5" customHeight="1">
      <c r="B36" s="32"/>
      <c r="E36" s="27" t="s">
        <v>43</v>
      </c>
      <c r="F36" s="86">
        <f>ROUND((SUM(BF132:BF351)),  2)</f>
        <v>0</v>
      </c>
      <c r="I36" s="96">
        <v>0.15</v>
      </c>
      <c r="J36" s="86">
        <f>ROUND(((SUM(BF132:BF351))*I36),  2)</f>
        <v>0</v>
      </c>
      <c r="L36" s="32"/>
    </row>
    <row r="37" spans="2:12" s="1" customFormat="1" ht="14.5" hidden="1" customHeight="1">
      <c r="B37" s="32"/>
      <c r="E37" s="27" t="s">
        <v>44</v>
      </c>
      <c r="F37" s="86">
        <f>ROUND((SUM(BG132:BG351)),  2)</f>
        <v>0</v>
      </c>
      <c r="I37" s="96">
        <v>0.21</v>
      </c>
      <c r="J37" s="86">
        <f>0</f>
        <v>0</v>
      </c>
      <c r="L37" s="32"/>
    </row>
    <row r="38" spans="2:12" s="1" customFormat="1" ht="14.5" hidden="1" customHeight="1">
      <c r="B38" s="32"/>
      <c r="E38" s="27" t="s">
        <v>45</v>
      </c>
      <c r="F38" s="86">
        <f>ROUND((SUM(BH132:BH351)),  2)</f>
        <v>0</v>
      </c>
      <c r="I38" s="96">
        <v>0.15</v>
      </c>
      <c r="J38" s="86">
        <f>0</f>
        <v>0</v>
      </c>
      <c r="L38" s="32"/>
    </row>
    <row r="39" spans="2:12" s="1" customFormat="1" ht="14.5" hidden="1" customHeight="1">
      <c r="B39" s="32"/>
      <c r="E39" s="27" t="s">
        <v>46</v>
      </c>
      <c r="F39" s="86">
        <f>ROUND((SUM(BI132:BI351)),  2)</f>
        <v>0</v>
      </c>
      <c r="I39" s="96">
        <v>0</v>
      </c>
      <c r="J39" s="86">
        <f>0</f>
        <v>0</v>
      </c>
      <c r="L39" s="32"/>
    </row>
    <row r="40" spans="2:12" s="1" customFormat="1" ht="7" customHeight="1">
      <c r="B40" s="32"/>
      <c r="L40" s="32"/>
    </row>
    <row r="41" spans="2:12" s="1" customFormat="1" ht="25.5" customHeight="1">
      <c r="B41" s="32"/>
      <c r="C41" s="97"/>
      <c r="D41" s="98" t="s">
        <v>47</v>
      </c>
      <c r="E41" s="57"/>
      <c r="F41" s="57"/>
      <c r="G41" s="99" t="s">
        <v>48</v>
      </c>
      <c r="H41" s="100" t="s">
        <v>49</v>
      </c>
      <c r="I41" s="57"/>
      <c r="J41" s="101">
        <f>SUM(J32:J39)</f>
        <v>0</v>
      </c>
      <c r="K41" s="102"/>
      <c r="L41" s="32"/>
    </row>
    <row r="42" spans="2:12" s="1" customFormat="1" ht="14.5" customHeight="1">
      <c r="B42" s="32"/>
      <c r="L42" s="32"/>
    </row>
    <row r="43" spans="2:12" ht="14.5" customHeight="1">
      <c r="B43" s="20"/>
      <c r="L43" s="20"/>
    </row>
    <row r="44" spans="2:12" ht="14.5" customHeight="1">
      <c r="B44" s="20"/>
      <c r="L44" s="20"/>
    </row>
    <row r="45" spans="2:12" ht="14.5" customHeight="1">
      <c r="B45" s="20"/>
      <c r="L45" s="20"/>
    </row>
    <row r="46" spans="2:12" ht="14.5" customHeight="1">
      <c r="B46" s="20"/>
      <c r="L46" s="20"/>
    </row>
    <row r="47" spans="2:12" ht="14.5" customHeight="1">
      <c r="B47" s="20"/>
      <c r="L47" s="20"/>
    </row>
    <row r="48" spans="2:12" ht="14.5" customHeight="1">
      <c r="B48" s="20"/>
      <c r="L48" s="20"/>
    </row>
    <row r="49" spans="2:12" ht="14.5" customHeight="1">
      <c r="B49" s="20"/>
      <c r="L49" s="20"/>
    </row>
    <row r="50" spans="2:12" s="1" customFormat="1" ht="14.5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ht="11">
      <c r="B51" s="20"/>
      <c r="L51" s="20"/>
    </row>
    <row r="52" spans="2:12" ht="11">
      <c r="B52" s="20"/>
      <c r="L52" s="20"/>
    </row>
    <row r="53" spans="2:12" ht="11">
      <c r="B53" s="20"/>
      <c r="L53" s="20"/>
    </row>
    <row r="54" spans="2:12" ht="11">
      <c r="B54" s="20"/>
      <c r="L54" s="20"/>
    </row>
    <row r="55" spans="2:12" ht="11">
      <c r="B55" s="20"/>
      <c r="L55" s="20"/>
    </row>
    <row r="56" spans="2:12" ht="11">
      <c r="B56" s="20"/>
      <c r="L56" s="20"/>
    </row>
    <row r="57" spans="2:12" ht="11">
      <c r="B57" s="20"/>
      <c r="L57" s="20"/>
    </row>
    <row r="58" spans="2:12" ht="11">
      <c r="B58" s="20"/>
      <c r="L58" s="20"/>
    </row>
    <row r="59" spans="2:12" ht="11">
      <c r="B59" s="20"/>
      <c r="L59" s="20"/>
    </row>
    <row r="60" spans="2:12" ht="11">
      <c r="B60" s="20"/>
      <c r="L60" s="20"/>
    </row>
    <row r="61" spans="2:12" s="1" customFormat="1" ht="13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 ht="11">
      <c r="B62" s="20"/>
      <c r="L62" s="20"/>
    </row>
    <row r="63" spans="2:12" ht="11">
      <c r="B63" s="20"/>
      <c r="L63" s="20"/>
    </row>
    <row r="64" spans="2:12" ht="11">
      <c r="B64" s="20"/>
      <c r="L64" s="20"/>
    </row>
    <row r="65" spans="2:12" s="1" customFormat="1" ht="13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ht="11">
      <c r="B66" s="20"/>
      <c r="L66" s="20"/>
    </row>
    <row r="67" spans="2:12" ht="11">
      <c r="B67" s="20"/>
      <c r="L67" s="20"/>
    </row>
    <row r="68" spans="2:12" ht="11">
      <c r="B68" s="20"/>
      <c r="L68" s="20"/>
    </row>
    <row r="69" spans="2:12" ht="11">
      <c r="B69" s="20"/>
      <c r="L69" s="20"/>
    </row>
    <row r="70" spans="2:12" ht="11">
      <c r="B70" s="20"/>
      <c r="L70" s="20"/>
    </row>
    <row r="71" spans="2:12" ht="11">
      <c r="B71" s="20"/>
      <c r="L71" s="20"/>
    </row>
    <row r="72" spans="2:12" ht="11">
      <c r="B72" s="20"/>
      <c r="L72" s="20"/>
    </row>
    <row r="73" spans="2:12" ht="11">
      <c r="B73" s="20"/>
      <c r="L73" s="20"/>
    </row>
    <row r="74" spans="2:12" ht="11">
      <c r="B74" s="20"/>
      <c r="L74" s="20"/>
    </row>
    <row r="75" spans="2:12" ht="11">
      <c r="B75" s="20"/>
      <c r="L75" s="20"/>
    </row>
    <row r="76" spans="2:12" s="1" customFormat="1" ht="13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7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5" customHeight="1">
      <c r="B82" s="32"/>
      <c r="C82" s="21" t="s">
        <v>103</v>
      </c>
      <c r="L82" s="32"/>
    </row>
    <row r="83" spans="2:12" s="1" customFormat="1" ht="7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3" t="str">
        <f>E7</f>
        <v>Gymnázium, SOŠ a VOŠ Ledeč nad Sázavou – oprava střechy kuchyně a internátu</v>
      </c>
      <c r="F85" s="244"/>
      <c r="G85" s="244"/>
      <c r="H85" s="244"/>
      <c r="L85" s="32"/>
    </row>
    <row r="86" spans="2:12" ht="12" customHeight="1">
      <c r="B86" s="20"/>
      <c r="C86" s="27" t="s">
        <v>99</v>
      </c>
      <c r="L86" s="20"/>
    </row>
    <row r="87" spans="2:12" s="1" customFormat="1" ht="16.5" customHeight="1">
      <c r="B87" s="32"/>
      <c r="E87" s="243" t="s">
        <v>100</v>
      </c>
      <c r="F87" s="245"/>
      <c r="G87" s="245"/>
      <c r="H87" s="245"/>
      <c r="L87" s="32"/>
    </row>
    <row r="88" spans="2:12" s="1" customFormat="1" ht="12" customHeight="1">
      <c r="B88" s="32"/>
      <c r="C88" s="27" t="s">
        <v>101</v>
      </c>
      <c r="L88" s="32"/>
    </row>
    <row r="89" spans="2:12" s="1" customFormat="1" ht="16.5" customHeight="1">
      <c r="B89" s="32"/>
      <c r="E89" s="200" t="str">
        <f>E11</f>
        <v>03.01 - SO03 - stavební úpravy</v>
      </c>
      <c r="F89" s="245"/>
      <c r="G89" s="245"/>
      <c r="H89" s="245"/>
      <c r="L89" s="32"/>
    </row>
    <row r="90" spans="2:12" s="1" customFormat="1" ht="7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9. 12. 2022</v>
      </c>
      <c r="L91" s="32"/>
    </row>
    <row r="92" spans="2:12" s="1" customFormat="1" ht="7" customHeight="1">
      <c r="B92" s="32"/>
      <c r="L92" s="32"/>
    </row>
    <row r="93" spans="2:12" s="1" customFormat="1" ht="15.25" customHeight="1">
      <c r="B93" s="32"/>
      <c r="C93" s="27" t="s">
        <v>24</v>
      </c>
      <c r="F93" s="25" t="str">
        <f>E17</f>
        <v xml:space="preserve"> </v>
      </c>
      <c r="I93" s="27" t="s">
        <v>29</v>
      </c>
      <c r="J93" s="30" t="str">
        <f>E23</f>
        <v>Ating, s.r.o.</v>
      </c>
      <c r="L93" s="32"/>
    </row>
    <row r="94" spans="2:12" s="1" customFormat="1" ht="15.25" customHeight="1">
      <c r="B94" s="32"/>
      <c r="C94" s="27" t="s">
        <v>27</v>
      </c>
      <c r="F94" s="25" t="str">
        <f>IF(E20="","",E20)</f>
        <v>Vyplň údaj</v>
      </c>
      <c r="I94" s="27" t="s">
        <v>34</v>
      </c>
      <c r="J94" s="30" t="str">
        <f>E26</f>
        <v xml:space="preserve"> </v>
      </c>
      <c r="L94" s="32"/>
    </row>
    <row r="95" spans="2:12" s="1" customFormat="1" ht="10.25" customHeight="1">
      <c r="B95" s="32"/>
      <c r="L95" s="32"/>
    </row>
    <row r="96" spans="2:12" s="1" customFormat="1" ht="29.25" customHeight="1">
      <c r="B96" s="32"/>
      <c r="C96" s="105" t="s">
        <v>104</v>
      </c>
      <c r="D96" s="97"/>
      <c r="E96" s="97"/>
      <c r="F96" s="97"/>
      <c r="G96" s="97"/>
      <c r="H96" s="97"/>
      <c r="I96" s="97"/>
      <c r="J96" s="106" t="s">
        <v>105</v>
      </c>
      <c r="K96" s="97"/>
      <c r="L96" s="32"/>
    </row>
    <row r="97" spans="2:47" s="1" customFormat="1" ht="10.25" customHeight="1">
      <c r="B97" s="32"/>
      <c r="L97" s="32"/>
    </row>
    <row r="98" spans="2:47" s="1" customFormat="1" ht="22.75" customHeight="1">
      <c r="B98" s="32"/>
      <c r="C98" s="107" t="s">
        <v>106</v>
      </c>
      <c r="J98" s="66">
        <f>J132</f>
        <v>0</v>
      </c>
      <c r="L98" s="32"/>
      <c r="AU98" s="17" t="s">
        <v>107</v>
      </c>
    </row>
    <row r="99" spans="2:47" s="8" customFormat="1" ht="25" customHeight="1">
      <c r="B99" s="108"/>
      <c r="D99" s="109" t="s">
        <v>108</v>
      </c>
      <c r="E99" s="110"/>
      <c r="F99" s="110"/>
      <c r="G99" s="110"/>
      <c r="H99" s="110"/>
      <c r="I99" s="110"/>
      <c r="J99" s="111">
        <f>J133</f>
        <v>0</v>
      </c>
      <c r="L99" s="108"/>
    </row>
    <row r="100" spans="2:47" s="9" customFormat="1" ht="20" customHeight="1">
      <c r="B100" s="112"/>
      <c r="D100" s="113" t="s">
        <v>109</v>
      </c>
      <c r="E100" s="114"/>
      <c r="F100" s="114"/>
      <c r="G100" s="114"/>
      <c r="H100" s="114"/>
      <c r="I100" s="114"/>
      <c r="J100" s="115">
        <f>J134</f>
        <v>0</v>
      </c>
      <c r="L100" s="112"/>
    </row>
    <row r="101" spans="2:47" s="9" customFormat="1" ht="14.75" customHeight="1">
      <c r="B101" s="112"/>
      <c r="D101" s="113" t="s">
        <v>110</v>
      </c>
      <c r="E101" s="114"/>
      <c r="F101" s="114"/>
      <c r="G101" s="114"/>
      <c r="H101" s="114"/>
      <c r="I101" s="114"/>
      <c r="J101" s="115">
        <f>J135</f>
        <v>0</v>
      </c>
      <c r="L101" s="112"/>
    </row>
    <row r="102" spans="2:47" s="9" customFormat="1" ht="20" customHeight="1">
      <c r="B102" s="112"/>
      <c r="D102" s="113" t="s">
        <v>111</v>
      </c>
      <c r="E102" s="114"/>
      <c r="F102" s="114"/>
      <c r="G102" s="114"/>
      <c r="H102" s="114"/>
      <c r="I102" s="114"/>
      <c r="J102" s="115">
        <f>J142</f>
        <v>0</v>
      </c>
      <c r="L102" s="112"/>
    </row>
    <row r="103" spans="2:47" s="9" customFormat="1" ht="20" customHeight="1">
      <c r="B103" s="112"/>
      <c r="D103" s="113" t="s">
        <v>112</v>
      </c>
      <c r="E103" s="114"/>
      <c r="F103" s="114"/>
      <c r="G103" s="114"/>
      <c r="H103" s="114"/>
      <c r="I103" s="114"/>
      <c r="J103" s="115">
        <f>J170</f>
        <v>0</v>
      </c>
      <c r="L103" s="112"/>
    </row>
    <row r="104" spans="2:47" s="8" customFormat="1" ht="25" customHeight="1">
      <c r="B104" s="108"/>
      <c r="D104" s="109" t="s">
        <v>113</v>
      </c>
      <c r="E104" s="110"/>
      <c r="F104" s="110"/>
      <c r="G104" s="110"/>
      <c r="H104" s="110"/>
      <c r="I104" s="110"/>
      <c r="J104" s="111">
        <f>J183</f>
        <v>0</v>
      </c>
      <c r="L104" s="108"/>
    </row>
    <row r="105" spans="2:47" s="9" customFormat="1" ht="20" customHeight="1">
      <c r="B105" s="112"/>
      <c r="D105" s="113" t="s">
        <v>114</v>
      </c>
      <c r="E105" s="114"/>
      <c r="F105" s="114"/>
      <c r="G105" s="114"/>
      <c r="H105" s="114"/>
      <c r="I105" s="114"/>
      <c r="J105" s="115">
        <f>J184</f>
        <v>0</v>
      </c>
      <c r="L105" s="112"/>
    </row>
    <row r="106" spans="2:47" s="9" customFormat="1" ht="20" customHeight="1">
      <c r="B106" s="112"/>
      <c r="D106" s="113" t="s">
        <v>117</v>
      </c>
      <c r="E106" s="114"/>
      <c r="F106" s="114"/>
      <c r="G106" s="114"/>
      <c r="H106" s="114"/>
      <c r="I106" s="114"/>
      <c r="J106" s="115">
        <f>J189</f>
        <v>0</v>
      </c>
      <c r="L106" s="112"/>
    </row>
    <row r="107" spans="2:47" s="9" customFormat="1" ht="20" customHeight="1">
      <c r="B107" s="112"/>
      <c r="D107" s="113" t="s">
        <v>118</v>
      </c>
      <c r="E107" s="114"/>
      <c r="F107" s="114"/>
      <c r="G107" s="114"/>
      <c r="H107" s="114"/>
      <c r="I107" s="114"/>
      <c r="J107" s="115">
        <f>J211</f>
        <v>0</v>
      </c>
      <c r="L107" s="112"/>
    </row>
    <row r="108" spans="2:47" s="9" customFormat="1" ht="20" customHeight="1">
      <c r="B108" s="112"/>
      <c r="D108" s="113" t="s">
        <v>119</v>
      </c>
      <c r="E108" s="114"/>
      <c r="F108" s="114"/>
      <c r="G108" s="114"/>
      <c r="H108" s="114"/>
      <c r="I108" s="114"/>
      <c r="J108" s="115">
        <f>J279</f>
        <v>0</v>
      </c>
      <c r="L108" s="112"/>
    </row>
    <row r="109" spans="2:47" s="9" customFormat="1" ht="20" customHeight="1">
      <c r="B109" s="112"/>
      <c r="D109" s="113" t="s">
        <v>120</v>
      </c>
      <c r="E109" s="114"/>
      <c r="F109" s="114"/>
      <c r="G109" s="114"/>
      <c r="H109" s="114"/>
      <c r="I109" s="114"/>
      <c r="J109" s="115">
        <f>J300</f>
        <v>0</v>
      </c>
      <c r="L109" s="112"/>
    </row>
    <row r="110" spans="2:47" s="9" customFormat="1" ht="20" customHeight="1">
      <c r="B110" s="112"/>
      <c r="D110" s="113" t="s">
        <v>122</v>
      </c>
      <c r="E110" s="114"/>
      <c r="F110" s="114"/>
      <c r="G110" s="114"/>
      <c r="H110" s="114"/>
      <c r="I110" s="114"/>
      <c r="J110" s="115">
        <f>J339</f>
        <v>0</v>
      </c>
      <c r="L110" s="112"/>
    </row>
    <row r="111" spans="2:47" s="1" customFormat="1" ht="21.75" customHeight="1">
      <c r="B111" s="32"/>
      <c r="L111" s="32"/>
    </row>
    <row r="112" spans="2:47" s="1" customFormat="1" ht="7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2"/>
    </row>
    <row r="116" spans="2:12" s="1" customFormat="1" ht="7" customHeight="1"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32"/>
    </row>
    <row r="117" spans="2:12" s="1" customFormat="1" ht="25" customHeight="1">
      <c r="B117" s="32"/>
      <c r="C117" s="21" t="s">
        <v>128</v>
      </c>
      <c r="L117" s="32"/>
    </row>
    <row r="118" spans="2:12" s="1" customFormat="1" ht="7" customHeight="1">
      <c r="B118" s="32"/>
      <c r="L118" s="32"/>
    </row>
    <row r="119" spans="2:12" s="1" customFormat="1" ht="12" customHeight="1">
      <c r="B119" s="32"/>
      <c r="C119" s="27" t="s">
        <v>16</v>
      </c>
      <c r="L119" s="32"/>
    </row>
    <row r="120" spans="2:12" s="1" customFormat="1" ht="16.5" customHeight="1">
      <c r="B120" s="32"/>
      <c r="E120" s="243" t="str">
        <f>E7</f>
        <v>Gymnázium, SOŠ a VOŠ Ledeč nad Sázavou – oprava střechy kuchyně a internátu</v>
      </c>
      <c r="F120" s="244"/>
      <c r="G120" s="244"/>
      <c r="H120" s="244"/>
      <c r="L120" s="32"/>
    </row>
    <row r="121" spans="2:12" ht="12" customHeight="1">
      <c r="B121" s="20"/>
      <c r="C121" s="27" t="s">
        <v>99</v>
      </c>
      <c r="L121" s="20"/>
    </row>
    <row r="122" spans="2:12" s="1" customFormat="1" ht="16.5" customHeight="1">
      <c r="B122" s="32"/>
      <c r="E122" s="243" t="s">
        <v>100</v>
      </c>
      <c r="F122" s="245"/>
      <c r="G122" s="245"/>
      <c r="H122" s="245"/>
      <c r="L122" s="32"/>
    </row>
    <row r="123" spans="2:12" s="1" customFormat="1" ht="12" customHeight="1">
      <c r="B123" s="32"/>
      <c r="C123" s="27" t="s">
        <v>101</v>
      </c>
      <c r="L123" s="32"/>
    </row>
    <row r="124" spans="2:12" s="1" customFormat="1" ht="16.5" customHeight="1">
      <c r="B124" s="32"/>
      <c r="E124" s="200" t="str">
        <f>E11</f>
        <v>03.01 - SO03 - stavební úpravy</v>
      </c>
      <c r="F124" s="245"/>
      <c r="G124" s="245"/>
      <c r="H124" s="245"/>
      <c r="L124" s="32"/>
    </row>
    <row r="125" spans="2:12" s="1" customFormat="1" ht="7" customHeight="1">
      <c r="B125" s="32"/>
      <c r="L125" s="32"/>
    </row>
    <row r="126" spans="2:12" s="1" customFormat="1" ht="12" customHeight="1">
      <c r="B126" s="32"/>
      <c r="C126" s="27" t="s">
        <v>20</v>
      </c>
      <c r="F126" s="25" t="str">
        <f>F14</f>
        <v xml:space="preserve"> </v>
      </c>
      <c r="I126" s="27" t="s">
        <v>22</v>
      </c>
      <c r="J126" s="52" t="str">
        <f>IF(J14="","",J14)</f>
        <v>9. 12. 2022</v>
      </c>
      <c r="L126" s="32"/>
    </row>
    <row r="127" spans="2:12" s="1" customFormat="1" ht="7" customHeight="1">
      <c r="B127" s="32"/>
      <c r="L127" s="32"/>
    </row>
    <row r="128" spans="2:12" s="1" customFormat="1" ht="15.25" customHeight="1">
      <c r="B128" s="32"/>
      <c r="C128" s="27" t="s">
        <v>24</v>
      </c>
      <c r="F128" s="25" t="str">
        <f>E17</f>
        <v xml:space="preserve"> </v>
      </c>
      <c r="I128" s="27" t="s">
        <v>29</v>
      </c>
      <c r="J128" s="30" t="str">
        <f>E23</f>
        <v>Ating, s.r.o.</v>
      </c>
      <c r="L128" s="32"/>
    </row>
    <row r="129" spans="2:65" s="1" customFormat="1" ht="15.25" customHeight="1">
      <c r="B129" s="32"/>
      <c r="C129" s="27" t="s">
        <v>27</v>
      </c>
      <c r="F129" s="25" t="str">
        <f>IF(E20="","",E20)</f>
        <v>Vyplň údaj</v>
      </c>
      <c r="I129" s="27" t="s">
        <v>34</v>
      </c>
      <c r="J129" s="30" t="str">
        <f>E26</f>
        <v xml:space="preserve"> </v>
      </c>
      <c r="L129" s="32"/>
    </row>
    <row r="130" spans="2:65" s="1" customFormat="1" ht="10.25" customHeight="1">
      <c r="B130" s="32"/>
      <c r="L130" s="32"/>
    </row>
    <row r="131" spans="2:65" s="10" customFormat="1" ht="29.25" customHeight="1">
      <c r="B131" s="116"/>
      <c r="C131" s="117" t="s">
        <v>129</v>
      </c>
      <c r="D131" s="118" t="s">
        <v>62</v>
      </c>
      <c r="E131" s="118" t="s">
        <v>58</v>
      </c>
      <c r="F131" s="118" t="s">
        <v>59</v>
      </c>
      <c r="G131" s="118" t="s">
        <v>130</v>
      </c>
      <c r="H131" s="118" t="s">
        <v>131</v>
      </c>
      <c r="I131" s="118" t="s">
        <v>132</v>
      </c>
      <c r="J131" s="119" t="s">
        <v>105</v>
      </c>
      <c r="K131" s="120" t="s">
        <v>133</v>
      </c>
      <c r="L131" s="116"/>
      <c r="M131" s="59" t="s">
        <v>1</v>
      </c>
      <c r="N131" s="60" t="s">
        <v>41</v>
      </c>
      <c r="O131" s="60" t="s">
        <v>134</v>
      </c>
      <c r="P131" s="60" t="s">
        <v>135</v>
      </c>
      <c r="Q131" s="60" t="s">
        <v>136</v>
      </c>
      <c r="R131" s="60" t="s">
        <v>137</v>
      </c>
      <c r="S131" s="60" t="s">
        <v>138</v>
      </c>
      <c r="T131" s="61" t="s">
        <v>139</v>
      </c>
    </row>
    <row r="132" spans="2:65" s="1" customFormat="1" ht="22.75" customHeight="1">
      <c r="B132" s="32"/>
      <c r="C132" s="64" t="s">
        <v>140</v>
      </c>
      <c r="J132" s="121">
        <f>BK132</f>
        <v>0</v>
      </c>
      <c r="L132" s="32"/>
      <c r="M132" s="62"/>
      <c r="N132" s="53"/>
      <c r="O132" s="53"/>
      <c r="P132" s="122">
        <f>P133+P183</f>
        <v>0</v>
      </c>
      <c r="Q132" s="53"/>
      <c r="R132" s="122">
        <f>R133+R183</f>
        <v>0.51527064000000011</v>
      </c>
      <c r="S132" s="53"/>
      <c r="T132" s="123">
        <f>T133+T183</f>
        <v>0.86906937000000006</v>
      </c>
      <c r="AT132" s="17" t="s">
        <v>76</v>
      </c>
      <c r="AU132" s="17" t="s">
        <v>107</v>
      </c>
      <c r="BK132" s="124">
        <f>BK133+BK183</f>
        <v>0</v>
      </c>
    </row>
    <row r="133" spans="2:65" s="11" customFormat="1" ht="26" customHeight="1">
      <c r="B133" s="125"/>
      <c r="D133" s="126" t="s">
        <v>76</v>
      </c>
      <c r="E133" s="127" t="s">
        <v>141</v>
      </c>
      <c r="F133" s="127" t="s">
        <v>142</v>
      </c>
      <c r="I133" s="128"/>
      <c r="J133" s="129">
        <f>BK133</f>
        <v>0</v>
      </c>
      <c r="L133" s="125"/>
      <c r="M133" s="130"/>
      <c r="P133" s="131">
        <f>P134+P142+P170</f>
        <v>0</v>
      </c>
      <c r="R133" s="131">
        <f>R134+R142+R170</f>
        <v>-7.6349999999999999E-5</v>
      </c>
      <c r="T133" s="132">
        <f>T134+T142+T170</f>
        <v>0</v>
      </c>
      <c r="AR133" s="126" t="s">
        <v>84</v>
      </c>
      <c r="AT133" s="133" t="s">
        <v>76</v>
      </c>
      <c r="AU133" s="133" t="s">
        <v>77</v>
      </c>
      <c r="AY133" s="126" t="s">
        <v>143</v>
      </c>
      <c r="BK133" s="134">
        <f>BK134+BK142+BK170</f>
        <v>0</v>
      </c>
    </row>
    <row r="134" spans="2:65" s="11" customFormat="1" ht="22.75" customHeight="1">
      <c r="B134" s="125"/>
      <c r="D134" s="126" t="s">
        <v>76</v>
      </c>
      <c r="E134" s="135" t="s">
        <v>144</v>
      </c>
      <c r="F134" s="135" t="s">
        <v>145</v>
      </c>
      <c r="I134" s="128"/>
      <c r="J134" s="136">
        <f>BK134</f>
        <v>0</v>
      </c>
      <c r="L134" s="125"/>
      <c r="M134" s="130"/>
      <c r="P134" s="131">
        <f>P135</f>
        <v>0</v>
      </c>
      <c r="R134" s="131">
        <f>R135</f>
        <v>-7.6349999999999999E-5</v>
      </c>
      <c r="T134" s="132">
        <f>T135</f>
        <v>0</v>
      </c>
      <c r="AR134" s="126" t="s">
        <v>84</v>
      </c>
      <c r="AT134" s="133" t="s">
        <v>76</v>
      </c>
      <c r="AU134" s="133" t="s">
        <v>84</v>
      </c>
      <c r="AY134" s="126" t="s">
        <v>143</v>
      </c>
      <c r="BK134" s="134">
        <f>BK135</f>
        <v>0</v>
      </c>
    </row>
    <row r="135" spans="2:65" s="11" customFormat="1" ht="20.75" customHeight="1">
      <c r="B135" s="125"/>
      <c r="D135" s="126" t="s">
        <v>76</v>
      </c>
      <c r="E135" s="135" t="s">
        <v>146</v>
      </c>
      <c r="F135" s="135" t="s">
        <v>147</v>
      </c>
      <c r="I135" s="128"/>
      <c r="J135" s="136">
        <f>BK135</f>
        <v>0</v>
      </c>
      <c r="L135" s="125"/>
      <c r="M135" s="130"/>
      <c r="P135" s="131">
        <f>SUM(P136:P141)</f>
        <v>0</v>
      </c>
      <c r="R135" s="131">
        <f>SUM(R136:R141)</f>
        <v>-7.6349999999999999E-5</v>
      </c>
      <c r="T135" s="132">
        <f>SUM(T136:T141)</f>
        <v>0</v>
      </c>
      <c r="AR135" s="126" t="s">
        <v>84</v>
      </c>
      <c r="AT135" s="133" t="s">
        <v>76</v>
      </c>
      <c r="AU135" s="133" t="s">
        <v>86</v>
      </c>
      <c r="AY135" s="126" t="s">
        <v>143</v>
      </c>
      <c r="BK135" s="134">
        <f>SUM(BK136:BK141)</f>
        <v>0</v>
      </c>
    </row>
    <row r="136" spans="2:65" s="1" customFormat="1" ht="14.5" customHeight="1">
      <c r="B136" s="137"/>
      <c r="C136" s="138" t="s">
        <v>84</v>
      </c>
      <c r="D136" s="139" t="s">
        <v>148</v>
      </c>
      <c r="E136" s="140" t="s">
        <v>149</v>
      </c>
      <c r="F136" s="141" t="s">
        <v>150</v>
      </c>
      <c r="G136" s="142" t="s">
        <v>151</v>
      </c>
      <c r="H136" s="143">
        <v>2.5449999999999999</v>
      </c>
      <c r="I136" s="144"/>
      <c r="J136" s="145">
        <f>ROUND(I136*H136,2)</f>
        <v>0</v>
      </c>
      <c r="K136" s="146"/>
      <c r="L136" s="32"/>
      <c r="M136" s="147" t="s">
        <v>1</v>
      </c>
      <c r="N136" s="148" t="s">
        <v>42</v>
      </c>
      <c r="P136" s="149">
        <f>O136*H136</f>
        <v>0</v>
      </c>
      <c r="Q136" s="149">
        <v>-3.0000000000000001E-5</v>
      </c>
      <c r="R136" s="149">
        <f>Q136*H136</f>
        <v>-7.6349999999999999E-5</v>
      </c>
      <c r="S136" s="149">
        <v>0</v>
      </c>
      <c r="T136" s="150">
        <f>S136*H136</f>
        <v>0</v>
      </c>
      <c r="AR136" s="151" t="s">
        <v>152</v>
      </c>
      <c r="AT136" s="151" t="s">
        <v>148</v>
      </c>
      <c r="AU136" s="151" t="s">
        <v>153</v>
      </c>
      <c r="AY136" s="17" t="s">
        <v>143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7" t="s">
        <v>84</v>
      </c>
      <c r="BK136" s="152">
        <f>ROUND(I136*H136,2)</f>
        <v>0</v>
      </c>
      <c r="BL136" s="17" t="s">
        <v>152</v>
      </c>
      <c r="BM136" s="151" t="s">
        <v>841</v>
      </c>
    </row>
    <row r="137" spans="2:65" s="1" customFormat="1" ht="12">
      <c r="B137" s="32"/>
      <c r="D137" s="153" t="s">
        <v>155</v>
      </c>
      <c r="F137" s="154" t="s">
        <v>150</v>
      </c>
      <c r="I137" s="155"/>
      <c r="L137" s="32"/>
      <c r="M137" s="156"/>
      <c r="T137" s="56"/>
      <c r="AT137" s="17" t="s">
        <v>155</v>
      </c>
      <c r="AU137" s="17" t="s">
        <v>153</v>
      </c>
    </row>
    <row r="138" spans="2:65" s="1" customFormat="1" ht="24">
      <c r="B138" s="32"/>
      <c r="D138" s="153" t="s">
        <v>156</v>
      </c>
      <c r="F138" s="157" t="s">
        <v>157</v>
      </c>
      <c r="I138" s="155"/>
      <c r="L138" s="32"/>
      <c r="M138" s="156"/>
      <c r="T138" s="56"/>
      <c r="AT138" s="17" t="s">
        <v>156</v>
      </c>
      <c r="AU138" s="17" t="s">
        <v>153</v>
      </c>
    </row>
    <row r="139" spans="2:65" s="12" customFormat="1" ht="12">
      <c r="B139" s="158"/>
      <c r="D139" s="153" t="s">
        <v>158</v>
      </c>
      <c r="E139" s="159" t="s">
        <v>1</v>
      </c>
      <c r="F139" s="160" t="s">
        <v>842</v>
      </c>
      <c r="H139" s="161">
        <v>2.3140000000000001</v>
      </c>
      <c r="I139" s="162"/>
      <c r="L139" s="158"/>
      <c r="M139" s="163"/>
      <c r="T139" s="164"/>
      <c r="AT139" s="159" t="s">
        <v>158</v>
      </c>
      <c r="AU139" s="159" t="s">
        <v>153</v>
      </c>
      <c r="AV139" s="12" t="s">
        <v>86</v>
      </c>
      <c r="AW139" s="12" t="s">
        <v>33</v>
      </c>
      <c r="AX139" s="12" t="s">
        <v>77</v>
      </c>
      <c r="AY139" s="159" t="s">
        <v>143</v>
      </c>
    </row>
    <row r="140" spans="2:65" s="13" customFormat="1" ht="12">
      <c r="B140" s="165"/>
      <c r="D140" s="153" t="s">
        <v>158</v>
      </c>
      <c r="E140" s="166" t="s">
        <v>1</v>
      </c>
      <c r="F140" s="167" t="s">
        <v>160</v>
      </c>
      <c r="H140" s="168">
        <v>2.3140000000000001</v>
      </c>
      <c r="I140" s="169"/>
      <c r="L140" s="165"/>
      <c r="M140" s="170"/>
      <c r="T140" s="171"/>
      <c r="AT140" s="166" t="s">
        <v>158</v>
      </c>
      <c r="AU140" s="166" t="s">
        <v>153</v>
      </c>
      <c r="AV140" s="13" t="s">
        <v>161</v>
      </c>
      <c r="AW140" s="13" t="s">
        <v>33</v>
      </c>
      <c r="AX140" s="13" t="s">
        <v>84</v>
      </c>
      <c r="AY140" s="166" t="s">
        <v>143</v>
      </c>
    </row>
    <row r="141" spans="2:65" s="12" customFormat="1" ht="12">
      <c r="B141" s="158"/>
      <c r="D141" s="153" t="s">
        <v>158</v>
      </c>
      <c r="F141" s="160" t="s">
        <v>843</v>
      </c>
      <c r="H141" s="161">
        <v>2.5449999999999999</v>
      </c>
      <c r="I141" s="162"/>
      <c r="L141" s="158"/>
      <c r="M141" s="163"/>
      <c r="T141" s="164"/>
      <c r="AT141" s="159" t="s">
        <v>158</v>
      </c>
      <c r="AU141" s="159" t="s">
        <v>153</v>
      </c>
      <c r="AV141" s="12" t="s">
        <v>86</v>
      </c>
      <c r="AW141" s="12" t="s">
        <v>3</v>
      </c>
      <c r="AX141" s="12" t="s">
        <v>84</v>
      </c>
      <c r="AY141" s="159" t="s">
        <v>143</v>
      </c>
    </row>
    <row r="142" spans="2:65" s="11" customFormat="1" ht="22.75" customHeight="1">
      <c r="B142" s="125"/>
      <c r="D142" s="126" t="s">
        <v>76</v>
      </c>
      <c r="E142" s="135" t="s">
        <v>167</v>
      </c>
      <c r="F142" s="135" t="s">
        <v>168</v>
      </c>
      <c r="I142" s="128"/>
      <c r="J142" s="136">
        <f>BK142</f>
        <v>0</v>
      </c>
      <c r="L142" s="125"/>
      <c r="M142" s="130"/>
      <c r="P142" s="131">
        <f>SUM(P143:P169)</f>
        <v>0</v>
      </c>
      <c r="R142" s="131">
        <f>SUM(R143:R169)</f>
        <v>0</v>
      </c>
      <c r="T142" s="132">
        <f>SUM(T143:T169)</f>
        <v>0</v>
      </c>
      <c r="AR142" s="126" t="s">
        <v>84</v>
      </c>
      <c r="AT142" s="133" t="s">
        <v>76</v>
      </c>
      <c r="AU142" s="133" t="s">
        <v>84</v>
      </c>
      <c r="AY142" s="126" t="s">
        <v>143</v>
      </c>
      <c r="BK142" s="134">
        <f>SUM(BK143:BK169)</f>
        <v>0</v>
      </c>
    </row>
    <row r="143" spans="2:65" s="1" customFormat="1" ht="14.5" customHeight="1">
      <c r="B143" s="137"/>
      <c r="C143" s="138" t="s">
        <v>86</v>
      </c>
      <c r="D143" s="138" t="s">
        <v>148</v>
      </c>
      <c r="E143" s="140" t="s">
        <v>169</v>
      </c>
      <c r="F143" s="141" t="s">
        <v>170</v>
      </c>
      <c r="G143" s="142" t="s">
        <v>151</v>
      </c>
      <c r="H143" s="143">
        <v>101.8</v>
      </c>
      <c r="I143" s="144"/>
      <c r="J143" s="145">
        <f>ROUND(I143*H143,2)</f>
        <v>0</v>
      </c>
      <c r="K143" s="146"/>
      <c r="L143" s="32"/>
      <c r="M143" s="147" t="s">
        <v>1</v>
      </c>
      <c r="N143" s="148" t="s">
        <v>42</v>
      </c>
      <c r="P143" s="149">
        <f>O143*H143</f>
        <v>0</v>
      </c>
      <c r="Q143" s="149">
        <v>0</v>
      </c>
      <c r="R143" s="149">
        <f>Q143*H143</f>
        <v>0</v>
      </c>
      <c r="S143" s="149">
        <v>0</v>
      </c>
      <c r="T143" s="150">
        <f>S143*H143</f>
        <v>0</v>
      </c>
      <c r="AR143" s="151" t="s">
        <v>161</v>
      </c>
      <c r="AT143" s="151" t="s">
        <v>148</v>
      </c>
      <c r="AU143" s="151" t="s">
        <v>86</v>
      </c>
      <c r="AY143" s="17" t="s">
        <v>143</v>
      </c>
      <c r="BE143" s="152">
        <f>IF(N143="základní",J143,0)</f>
        <v>0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17" t="s">
        <v>84</v>
      </c>
      <c r="BK143" s="152">
        <f>ROUND(I143*H143,2)</f>
        <v>0</v>
      </c>
      <c r="BL143" s="17" t="s">
        <v>161</v>
      </c>
      <c r="BM143" s="151" t="s">
        <v>844</v>
      </c>
    </row>
    <row r="144" spans="2:65" s="1" customFormat="1" ht="24">
      <c r="B144" s="32"/>
      <c r="D144" s="153" t="s">
        <v>155</v>
      </c>
      <c r="F144" s="154" t="s">
        <v>172</v>
      </c>
      <c r="I144" s="155"/>
      <c r="L144" s="32"/>
      <c r="M144" s="156"/>
      <c r="T144" s="56"/>
      <c r="AT144" s="17" t="s">
        <v>155</v>
      </c>
      <c r="AU144" s="17" t="s">
        <v>86</v>
      </c>
    </row>
    <row r="145" spans="2:65" s="12" customFormat="1" ht="12">
      <c r="B145" s="158"/>
      <c r="D145" s="153" t="s">
        <v>158</v>
      </c>
      <c r="E145" s="159" t="s">
        <v>1</v>
      </c>
      <c r="F145" s="160" t="s">
        <v>845</v>
      </c>
      <c r="H145" s="161">
        <v>93.4</v>
      </c>
      <c r="I145" s="162"/>
      <c r="L145" s="158"/>
      <c r="M145" s="163"/>
      <c r="T145" s="164"/>
      <c r="AT145" s="159" t="s">
        <v>158</v>
      </c>
      <c r="AU145" s="159" t="s">
        <v>86</v>
      </c>
      <c r="AV145" s="12" t="s">
        <v>86</v>
      </c>
      <c r="AW145" s="12" t="s">
        <v>33</v>
      </c>
      <c r="AX145" s="12" t="s">
        <v>77</v>
      </c>
      <c r="AY145" s="159" t="s">
        <v>143</v>
      </c>
    </row>
    <row r="146" spans="2:65" s="12" customFormat="1" ht="12">
      <c r="B146" s="158"/>
      <c r="D146" s="153" t="s">
        <v>158</v>
      </c>
      <c r="E146" s="159" t="s">
        <v>1</v>
      </c>
      <c r="F146" s="160" t="s">
        <v>846</v>
      </c>
      <c r="H146" s="161">
        <v>8.4</v>
      </c>
      <c r="I146" s="162"/>
      <c r="L146" s="158"/>
      <c r="M146" s="163"/>
      <c r="T146" s="164"/>
      <c r="AT146" s="159" t="s">
        <v>158</v>
      </c>
      <c r="AU146" s="159" t="s">
        <v>86</v>
      </c>
      <c r="AV146" s="12" t="s">
        <v>86</v>
      </c>
      <c r="AW146" s="12" t="s">
        <v>33</v>
      </c>
      <c r="AX146" s="12" t="s">
        <v>77</v>
      </c>
      <c r="AY146" s="159" t="s">
        <v>143</v>
      </c>
    </row>
    <row r="147" spans="2:65" s="13" customFormat="1" ht="12">
      <c r="B147" s="165"/>
      <c r="D147" s="153" t="s">
        <v>158</v>
      </c>
      <c r="E147" s="166" t="s">
        <v>1</v>
      </c>
      <c r="F147" s="167" t="s">
        <v>160</v>
      </c>
      <c r="H147" s="168">
        <v>101.8</v>
      </c>
      <c r="I147" s="169"/>
      <c r="L147" s="165"/>
      <c r="M147" s="170"/>
      <c r="T147" s="171"/>
      <c r="AT147" s="166" t="s">
        <v>158</v>
      </c>
      <c r="AU147" s="166" t="s">
        <v>86</v>
      </c>
      <c r="AV147" s="13" t="s">
        <v>161</v>
      </c>
      <c r="AW147" s="13" t="s">
        <v>33</v>
      </c>
      <c r="AX147" s="13" t="s">
        <v>84</v>
      </c>
      <c r="AY147" s="166" t="s">
        <v>143</v>
      </c>
    </row>
    <row r="148" spans="2:65" s="1" customFormat="1" ht="14.5" customHeight="1">
      <c r="B148" s="137"/>
      <c r="C148" s="138" t="s">
        <v>153</v>
      </c>
      <c r="D148" s="138" t="s">
        <v>148</v>
      </c>
      <c r="E148" s="140" t="s">
        <v>177</v>
      </c>
      <c r="F148" s="141" t="s">
        <v>178</v>
      </c>
      <c r="G148" s="142" t="s">
        <v>151</v>
      </c>
      <c r="H148" s="143">
        <v>6108</v>
      </c>
      <c r="I148" s="144"/>
      <c r="J148" s="145">
        <f>ROUND(I148*H148,2)</f>
        <v>0</v>
      </c>
      <c r="K148" s="146"/>
      <c r="L148" s="32"/>
      <c r="M148" s="147" t="s">
        <v>1</v>
      </c>
      <c r="N148" s="148" t="s">
        <v>42</v>
      </c>
      <c r="P148" s="149">
        <f>O148*H148</f>
        <v>0</v>
      </c>
      <c r="Q148" s="149">
        <v>0</v>
      </c>
      <c r="R148" s="149">
        <f>Q148*H148</f>
        <v>0</v>
      </c>
      <c r="S148" s="149">
        <v>0</v>
      </c>
      <c r="T148" s="150">
        <f>S148*H148</f>
        <v>0</v>
      </c>
      <c r="AR148" s="151" t="s">
        <v>161</v>
      </c>
      <c r="AT148" s="151" t="s">
        <v>148</v>
      </c>
      <c r="AU148" s="151" t="s">
        <v>86</v>
      </c>
      <c r="AY148" s="17" t="s">
        <v>143</v>
      </c>
      <c r="BE148" s="152">
        <f>IF(N148="základní",J148,0)</f>
        <v>0</v>
      </c>
      <c r="BF148" s="152">
        <f>IF(N148="snížená",J148,0)</f>
        <v>0</v>
      </c>
      <c r="BG148" s="152">
        <f>IF(N148="zákl. přenesená",J148,0)</f>
        <v>0</v>
      </c>
      <c r="BH148" s="152">
        <f>IF(N148="sníž. přenesená",J148,0)</f>
        <v>0</v>
      </c>
      <c r="BI148" s="152">
        <f>IF(N148="nulová",J148,0)</f>
        <v>0</v>
      </c>
      <c r="BJ148" s="17" t="s">
        <v>84</v>
      </c>
      <c r="BK148" s="152">
        <f>ROUND(I148*H148,2)</f>
        <v>0</v>
      </c>
      <c r="BL148" s="17" t="s">
        <v>161</v>
      </c>
      <c r="BM148" s="151" t="s">
        <v>847</v>
      </c>
    </row>
    <row r="149" spans="2:65" s="1" customFormat="1" ht="24">
      <c r="B149" s="32"/>
      <c r="D149" s="153" t="s">
        <v>155</v>
      </c>
      <c r="F149" s="154" t="s">
        <v>180</v>
      </c>
      <c r="I149" s="155"/>
      <c r="L149" s="32"/>
      <c r="M149" s="156"/>
      <c r="T149" s="56"/>
      <c r="AT149" s="17" t="s">
        <v>155</v>
      </c>
      <c r="AU149" s="17" t="s">
        <v>86</v>
      </c>
    </row>
    <row r="150" spans="2:65" s="1" customFormat="1" ht="24">
      <c r="B150" s="32"/>
      <c r="D150" s="153" t="s">
        <v>156</v>
      </c>
      <c r="F150" s="157" t="s">
        <v>181</v>
      </c>
      <c r="I150" s="155"/>
      <c r="L150" s="32"/>
      <c r="M150" s="156"/>
      <c r="T150" s="56"/>
      <c r="AT150" s="17" t="s">
        <v>156</v>
      </c>
      <c r="AU150" s="17" t="s">
        <v>86</v>
      </c>
    </row>
    <row r="151" spans="2:65" s="12" customFormat="1" ht="12">
      <c r="B151" s="158"/>
      <c r="D151" s="153" t="s">
        <v>158</v>
      </c>
      <c r="F151" s="160" t="s">
        <v>848</v>
      </c>
      <c r="H151" s="161">
        <v>6108</v>
      </c>
      <c r="I151" s="162"/>
      <c r="L151" s="158"/>
      <c r="M151" s="163"/>
      <c r="T151" s="164"/>
      <c r="AT151" s="159" t="s">
        <v>158</v>
      </c>
      <c r="AU151" s="159" t="s">
        <v>86</v>
      </c>
      <c r="AV151" s="12" t="s">
        <v>86</v>
      </c>
      <c r="AW151" s="12" t="s">
        <v>3</v>
      </c>
      <c r="AX151" s="12" t="s">
        <v>84</v>
      </c>
      <c r="AY151" s="159" t="s">
        <v>143</v>
      </c>
    </row>
    <row r="152" spans="2:65" s="1" customFormat="1" ht="14.5" customHeight="1">
      <c r="B152" s="137"/>
      <c r="C152" s="138" t="s">
        <v>161</v>
      </c>
      <c r="D152" s="138" t="s">
        <v>148</v>
      </c>
      <c r="E152" s="140" t="s">
        <v>184</v>
      </c>
      <c r="F152" s="141" t="s">
        <v>185</v>
      </c>
      <c r="G152" s="142" t="s">
        <v>151</v>
      </c>
      <c r="H152" s="143">
        <v>101.8</v>
      </c>
      <c r="I152" s="144"/>
      <c r="J152" s="145">
        <f>ROUND(I152*H152,2)</f>
        <v>0</v>
      </c>
      <c r="K152" s="146"/>
      <c r="L152" s="32"/>
      <c r="M152" s="147" t="s">
        <v>1</v>
      </c>
      <c r="N152" s="148" t="s">
        <v>42</v>
      </c>
      <c r="P152" s="149">
        <f>O152*H152</f>
        <v>0</v>
      </c>
      <c r="Q152" s="149">
        <v>0</v>
      </c>
      <c r="R152" s="149">
        <f>Q152*H152</f>
        <v>0</v>
      </c>
      <c r="S152" s="149">
        <v>0</v>
      </c>
      <c r="T152" s="150">
        <f>S152*H152</f>
        <v>0</v>
      </c>
      <c r="AR152" s="151" t="s">
        <v>161</v>
      </c>
      <c r="AT152" s="151" t="s">
        <v>148</v>
      </c>
      <c r="AU152" s="151" t="s">
        <v>86</v>
      </c>
      <c r="AY152" s="17" t="s">
        <v>143</v>
      </c>
      <c r="BE152" s="152">
        <f>IF(N152="základní",J152,0)</f>
        <v>0</v>
      </c>
      <c r="BF152" s="152">
        <f>IF(N152="snížená",J152,0)</f>
        <v>0</v>
      </c>
      <c r="BG152" s="152">
        <f>IF(N152="zákl. přenesená",J152,0)</f>
        <v>0</v>
      </c>
      <c r="BH152" s="152">
        <f>IF(N152="sníž. přenesená",J152,0)</f>
        <v>0</v>
      </c>
      <c r="BI152" s="152">
        <f>IF(N152="nulová",J152,0)</f>
        <v>0</v>
      </c>
      <c r="BJ152" s="17" t="s">
        <v>84</v>
      </c>
      <c r="BK152" s="152">
        <f>ROUND(I152*H152,2)</f>
        <v>0</v>
      </c>
      <c r="BL152" s="17" t="s">
        <v>161</v>
      </c>
      <c r="BM152" s="151" t="s">
        <v>849</v>
      </c>
    </row>
    <row r="153" spans="2:65" s="1" customFormat="1" ht="24">
      <c r="B153" s="32"/>
      <c r="D153" s="153" t="s">
        <v>155</v>
      </c>
      <c r="F153" s="154" t="s">
        <v>187</v>
      </c>
      <c r="I153" s="155"/>
      <c r="L153" s="32"/>
      <c r="M153" s="156"/>
      <c r="T153" s="56"/>
      <c r="AT153" s="17" t="s">
        <v>155</v>
      </c>
      <c r="AU153" s="17" t="s">
        <v>86</v>
      </c>
    </row>
    <row r="154" spans="2:65" s="1" customFormat="1" ht="14.5" customHeight="1">
      <c r="B154" s="137"/>
      <c r="C154" s="138" t="s">
        <v>183</v>
      </c>
      <c r="D154" s="138" t="s">
        <v>148</v>
      </c>
      <c r="E154" s="140" t="s">
        <v>188</v>
      </c>
      <c r="F154" s="141" t="s">
        <v>189</v>
      </c>
      <c r="G154" s="142" t="s">
        <v>190</v>
      </c>
      <c r="H154" s="143">
        <v>9.34</v>
      </c>
      <c r="I154" s="144"/>
      <c r="J154" s="145">
        <f>ROUND(I154*H154,2)</f>
        <v>0</v>
      </c>
      <c r="K154" s="146"/>
      <c r="L154" s="32"/>
      <c r="M154" s="147" t="s">
        <v>1</v>
      </c>
      <c r="N154" s="148" t="s">
        <v>42</v>
      </c>
      <c r="P154" s="149">
        <f>O154*H154</f>
        <v>0</v>
      </c>
      <c r="Q154" s="149">
        <v>0</v>
      </c>
      <c r="R154" s="149">
        <f>Q154*H154</f>
        <v>0</v>
      </c>
      <c r="S154" s="149">
        <v>0</v>
      </c>
      <c r="T154" s="150">
        <f>S154*H154</f>
        <v>0</v>
      </c>
      <c r="AR154" s="151" t="s">
        <v>161</v>
      </c>
      <c r="AT154" s="151" t="s">
        <v>148</v>
      </c>
      <c r="AU154" s="151" t="s">
        <v>86</v>
      </c>
      <c r="AY154" s="17" t="s">
        <v>143</v>
      </c>
      <c r="BE154" s="152">
        <f>IF(N154="základní",J154,0)</f>
        <v>0</v>
      </c>
      <c r="BF154" s="152">
        <f>IF(N154="snížená",J154,0)</f>
        <v>0</v>
      </c>
      <c r="BG154" s="152">
        <f>IF(N154="zákl. přenesená",J154,0)</f>
        <v>0</v>
      </c>
      <c r="BH154" s="152">
        <f>IF(N154="sníž. přenesená",J154,0)</f>
        <v>0</v>
      </c>
      <c r="BI154" s="152">
        <f>IF(N154="nulová",J154,0)</f>
        <v>0</v>
      </c>
      <c r="BJ154" s="17" t="s">
        <v>84</v>
      </c>
      <c r="BK154" s="152">
        <f>ROUND(I154*H154,2)</f>
        <v>0</v>
      </c>
      <c r="BL154" s="17" t="s">
        <v>161</v>
      </c>
      <c r="BM154" s="151" t="s">
        <v>850</v>
      </c>
    </row>
    <row r="155" spans="2:65" s="1" customFormat="1" ht="12">
      <c r="B155" s="32"/>
      <c r="D155" s="153" t="s">
        <v>155</v>
      </c>
      <c r="F155" s="154" t="s">
        <v>192</v>
      </c>
      <c r="I155" s="155"/>
      <c r="L155" s="32"/>
      <c r="M155" s="156"/>
      <c r="T155" s="56"/>
      <c r="AT155" s="17" t="s">
        <v>155</v>
      </c>
      <c r="AU155" s="17" t="s">
        <v>86</v>
      </c>
    </row>
    <row r="156" spans="2:65" s="12" customFormat="1" ht="12">
      <c r="B156" s="158"/>
      <c r="D156" s="153" t="s">
        <v>158</v>
      </c>
      <c r="E156" s="159" t="s">
        <v>1</v>
      </c>
      <c r="F156" s="160" t="s">
        <v>851</v>
      </c>
      <c r="H156" s="161">
        <v>9.34</v>
      </c>
      <c r="I156" s="162"/>
      <c r="L156" s="158"/>
      <c r="M156" s="163"/>
      <c r="T156" s="164"/>
      <c r="AT156" s="159" t="s">
        <v>158</v>
      </c>
      <c r="AU156" s="159" t="s">
        <v>86</v>
      </c>
      <c r="AV156" s="12" t="s">
        <v>86</v>
      </c>
      <c r="AW156" s="12" t="s">
        <v>33</v>
      </c>
      <c r="AX156" s="12" t="s">
        <v>77</v>
      </c>
      <c r="AY156" s="159" t="s">
        <v>143</v>
      </c>
    </row>
    <row r="157" spans="2:65" s="13" customFormat="1" ht="12">
      <c r="B157" s="165"/>
      <c r="D157" s="153" t="s">
        <v>158</v>
      </c>
      <c r="E157" s="166" t="s">
        <v>1</v>
      </c>
      <c r="F157" s="167" t="s">
        <v>160</v>
      </c>
      <c r="H157" s="168">
        <v>9.34</v>
      </c>
      <c r="I157" s="169"/>
      <c r="L157" s="165"/>
      <c r="M157" s="170"/>
      <c r="T157" s="171"/>
      <c r="AT157" s="166" t="s">
        <v>158</v>
      </c>
      <c r="AU157" s="166" t="s">
        <v>86</v>
      </c>
      <c r="AV157" s="13" t="s">
        <v>161</v>
      </c>
      <c r="AW157" s="13" t="s">
        <v>33</v>
      </c>
      <c r="AX157" s="13" t="s">
        <v>84</v>
      </c>
      <c r="AY157" s="166" t="s">
        <v>143</v>
      </c>
    </row>
    <row r="158" spans="2:65" s="1" customFormat="1" ht="14.5" customHeight="1">
      <c r="B158" s="137"/>
      <c r="C158" s="138" t="s">
        <v>144</v>
      </c>
      <c r="D158" s="138" t="s">
        <v>148</v>
      </c>
      <c r="E158" s="140" t="s">
        <v>197</v>
      </c>
      <c r="F158" s="141" t="s">
        <v>198</v>
      </c>
      <c r="G158" s="142" t="s">
        <v>190</v>
      </c>
      <c r="H158" s="143">
        <v>560.4</v>
      </c>
      <c r="I158" s="144"/>
      <c r="J158" s="145">
        <f>ROUND(I158*H158,2)</f>
        <v>0</v>
      </c>
      <c r="K158" s="146"/>
      <c r="L158" s="32"/>
      <c r="M158" s="147" t="s">
        <v>1</v>
      </c>
      <c r="N158" s="148" t="s">
        <v>42</v>
      </c>
      <c r="P158" s="149">
        <f>O158*H158</f>
        <v>0</v>
      </c>
      <c r="Q158" s="149">
        <v>0</v>
      </c>
      <c r="R158" s="149">
        <f>Q158*H158</f>
        <v>0</v>
      </c>
      <c r="S158" s="149">
        <v>0</v>
      </c>
      <c r="T158" s="150">
        <f>S158*H158</f>
        <v>0</v>
      </c>
      <c r="AR158" s="151" t="s">
        <v>161</v>
      </c>
      <c r="AT158" s="151" t="s">
        <v>148</v>
      </c>
      <c r="AU158" s="151" t="s">
        <v>86</v>
      </c>
      <c r="AY158" s="17" t="s">
        <v>143</v>
      </c>
      <c r="BE158" s="152">
        <f>IF(N158="základní",J158,0)</f>
        <v>0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17" t="s">
        <v>84</v>
      </c>
      <c r="BK158" s="152">
        <f>ROUND(I158*H158,2)</f>
        <v>0</v>
      </c>
      <c r="BL158" s="17" t="s">
        <v>161</v>
      </c>
      <c r="BM158" s="151" t="s">
        <v>852</v>
      </c>
    </row>
    <row r="159" spans="2:65" s="1" customFormat="1" ht="12">
      <c r="B159" s="32"/>
      <c r="D159" s="153" t="s">
        <v>155</v>
      </c>
      <c r="F159" s="154" t="s">
        <v>200</v>
      </c>
      <c r="I159" s="155"/>
      <c r="L159" s="32"/>
      <c r="M159" s="156"/>
      <c r="T159" s="56"/>
      <c r="AT159" s="17" t="s">
        <v>155</v>
      </c>
      <c r="AU159" s="17" t="s">
        <v>86</v>
      </c>
    </row>
    <row r="160" spans="2:65" s="1" customFormat="1" ht="24">
      <c r="B160" s="32"/>
      <c r="D160" s="153" t="s">
        <v>156</v>
      </c>
      <c r="F160" s="157" t="s">
        <v>853</v>
      </c>
      <c r="I160" s="155"/>
      <c r="L160" s="32"/>
      <c r="M160" s="156"/>
      <c r="T160" s="56"/>
      <c r="AT160" s="17" t="s">
        <v>156</v>
      </c>
      <c r="AU160" s="17" t="s">
        <v>86</v>
      </c>
    </row>
    <row r="161" spans="2:65" s="12" customFormat="1" ht="12">
      <c r="B161" s="158"/>
      <c r="D161" s="153" t="s">
        <v>158</v>
      </c>
      <c r="F161" s="160" t="s">
        <v>854</v>
      </c>
      <c r="H161" s="161">
        <v>560.4</v>
      </c>
      <c r="I161" s="162"/>
      <c r="L161" s="158"/>
      <c r="M161" s="163"/>
      <c r="T161" s="164"/>
      <c r="AT161" s="159" t="s">
        <v>158</v>
      </c>
      <c r="AU161" s="159" t="s">
        <v>86</v>
      </c>
      <c r="AV161" s="12" t="s">
        <v>86</v>
      </c>
      <c r="AW161" s="12" t="s">
        <v>3</v>
      </c>
      <c r="AX161" s="12" t="s">
        <v>84</v>
      </c>
      <c r="AY161" s="159" t="s">
        <v>143</v>
      </c>
    </row>
    <row r="162" spans="2:65" s="1" customFormat="1" ht="14.5" customHeight="1">
      <c r="B162" s="137"/>
      <c r="C162" s="138" t="s">
        <v>196</v>
      </c>
      <c r="D162" s="138" t="s">
        <v>148</v>
      </c>
      <c r="E162" s="140" t="s">
        <v>203</v>
      </c>
      <c r="F162" s="141" t="s">
        <v>204</v>
      </c>
      <c r="G162" s="142" t="s">
        <v>151</v>
      </c>
      <c r="H162" s="143">
        <v>101.8</v>
      </c>
      <c r="I162" s="144"/>
      <c r="J162" s="145">
        <f>ROUND(I162*H162,2)</f>
        <v>0</v>
      </c>
      <c r="K162" s="146"/>
      <c r="L162" s="32"/>
      <c r="M162" s="147" t="s">
        <v>1</v>
      </c>
      <c r="N162" s="148" t="s">
        <v>42</v>
      </c>
      <c r="P162" s="149">
        <f>O162*H162</f>
        <v>0</v>
      </c>
      <c r="Q162" s="149">
        <v>0</v>
      </c>
      <c r="R162" s="149">
        <f>Q162*H162</f>
        <v>0</v>
      </c>
      <c r="S162" s="149">
        <v>0</v>
      </c>
      <c r="T162" s="150">
        <f>S162*H162</f>
        <v>0</v>
      </c>
      <c r="AR162" s="151" t="s">
        <v>161</v>
      </c>
      <c r="AT162" s="151" t="s">
        <v>148</v>
      </c>
      <c r="AU162" s="151" t="s">
        <v>86</v>
      </c>
      <c r="AY162" s="17" t="s">
        <v>143</v>
      </c>
      <c r="BE162" s="152">
        <f>IF(N162="základní",J162,0)</f>
        <v>0</v>
      </c>
      <c r="BF162" s="152">
        <f>IF(N162="snížená",J162,0)</f>
        <v>0</v>
      </c>
      <c r="BG162" s="152">
        <f>IF(N162="zákl. přenesená",J162,0)</f>
        <v>0</v>
      </c>
      <c r="BH162" s="152">
        <f>IF(N162="sníž. přenesená",J162,0)</f>
        <v>0</v>
      </c>
      <c r="BI162" s="152">
        <f>IF(N162="nulová",J162,0)</f>
        <v>0</v>
      </c>
      <c r="BJ162" s="17" t="s">
        <v>84</v>
      </c>
      <c r="BK162" s="152">
        <f>ROUND(I162*H162,2)</f>
        <v>0</v>
      </c>
      <c r="BL162" s="17" t="s">
        <v>161</v>
      </c>
      <c r="BM162" s="151" t="s">
        <v>855</v>
      </c>
    </row>
    <row r="163" spans="2:65" s="1" customFormat="1" ht="12">
      <c r="B163" s="32"/>
      <c r="D163" s="153" t="s">
        <v>155</v>
      </c>
      <c r="F163" s="154" t="s">
        <v>206</v>
      </c>
      <c r="I163" s="155"/>
      <c r="L163" s="32"/>
      <c r="M163" s="156"/>
      <c r="T163" s="56"/>
      <c r="AT163" s="17" t="s">
        <v>155</v>
      </c>
      <c r="AU163" s="17" t="s">
        <v>86</v>
      </c>
    </row>
    <row r="164" spans="2:65" s="1" customFormat="1" ht="14.5" customHeight="1">
      <c r="B164" s="137"/>
      <c r="C164" s="138" t="s">
        <v>202</v>
      </c>
      <c r="D164" s="138" t="s">
        <v>148</v>
      </c>
      <c r="E164" s="140" t="s">
        <v>207</v>
      </c>
      <c r="F164" s="141" t="s">
        <v>208</v>
      </c>
      <c r="G164" s="142" t="s">
        <v>151</v>
      </c>
      <c r="H164" s="143">
        <v>6108</v>
      </c>
      <c r="I164" s="144"/>
      <c r="J164" s="145">
        <f>ROUND(I164*H164,2)</f>
        <v>0</v>
      </c>
      <c r="K164" s="146"/>
      <c r="L164" s="32"/>
      <c r="M164" s="147" t="s">
        <v>1</v>
      </c>
      <c r="N164" s="148" t="s">
        <v>42</v>
      </c>
      <c r="P164" s="149">
        <f>O164*H164</f>
        <v>0</v>
      </c>
      <c r="Q164" s="149">
        <v>0</v>
      </c>
      <c r="R164" s="149">
        <f>Q164*H164</f>
        <v>0</v>
      </c>
      <c r="S164" s="149">
        <v>0</v>
      </c>
      <c r="T164" s="150">
        <f>S164*H164</f>
        <v>0</v>
      </c>
      <c r="AR164" s="151" t="s">
        <v>161</v>
      </c>
      <c r="AT164" s="151" t="s">
        <v>148</v>
      </c>
      <c r="AU164" s="151" t="s">
        <v>86</v>
      </c>
      <c r="AY164" s="17" t="s">
        <v>143</v>
      </c>
      <c r="BE164" s="152">
        <f>IF(N164="základní",J164,0)</f>
        <v>0</v>
      </c>
      <c r="BF164" s="152">
        <f>IF(N164="snížená",J164,0)</f>
        <v>0</v>
      </c>
      <c r="BG164" s="152">
        <f>IF(N164="zákl. přenesená",J164,0)</f>
        <v>0</v>
      </c>
      <c r="BH164" s="152">
        <f>IF(N164="sníž. přenesená",J164,0)</f>
        <v>0</v>
      </c>
      <c r="BI164" s="152">
        <f>IF(N164="nulová",J164,0)</f>
        <v>0</v>
      </c>
      <c r="BJ164" s="17" t="s">
        <v>84</v>
      </c>
      <c r="BK164" s="152">
        <f>ROUND(I164*H164,2)</f>
        <v>0</v>
      </c>
      <c r="BL164" s="17" t="s">
        <v>161</v>
      </c>
      <c r="BM164" s="151" t="s">
        <v>856</v>
      </c>
    </row>
    <row r="165" spans="2:65" s="1" customFormat="1" ht="12">
      <c r="B165" s="32"/>
      <c r="D165" s="153" t="s">
        <v>155</v>
      </c>
      <c r="F165" s="154" t="s">
        <v>210</v>
      </c>
      <c r="I165" s="155"/>
      <c r="L165" s="32"/>
      <c r="M165" s="156"/>
      <c r="T165" s="56"/>
      <c r="AT165" s="17" t="s">
        <v>155</v>
      </c>
      <c r="AU165" s="17" t="s">
        <v>86</v>
      </c>
    </row>
    <row r="166" spans="2:65" s="1" customFormat="1" ht="24">
      <c r="B166" s="32"/>
      <c r="D166" s="153" t="s">
        <v>156</v>
      </c>
      <c r="F166" s="157" t="s">
        <v>181</v>
      </c>
      <c r="I166" s="155"/>
      <c r="L166" s="32"/>
      <c r="M166" s="156"/>
      <c r="T166" s="56"/>
      <c r="AT166" s="17" t="s">
        <v>156</v>
      </c>
      <c r="AU166" s="17" t="s">
        <v>86</v>
      </c>
    </row>
    <row r="167" spans="2:65" s="12" customFormat="1" ht="12">
      <c r="B167" s="158"/>
      <c r="D167" s="153" t="s">
        <v>158</v>
      </c>
      <c r="F167" s="160" t="s">
        <v>848</v>
      </c>
      <c r="H167" s="161">
        <v>6108</v>
      </c>
      <c r="I167" s="162"/>
      <c r="L167" s="158"/>
      <c r="M167" s="163"/>
      <c r="T167" s="164"/>
      <c r="AT167" s="159" t="s">
        <v>158</v>
      </c>
      <c r="AU167" s="159" t="s">
        <v>86</v>
      </c>
      <c r="AV167" s="12" t="s">
        <v>86</v>
      </c>
      <c r="AW167" s="12" t="s">
        <v>3</v>
      </c>
      <c r="AX167" s="12" t="s">
        <v>84</v>
      </c>
      <c r="AY167" s="159" t="s">
        <v>143</v>
      </c>
    </row>
    <row r="168" spans="2:65" s="1" customFormat="1" ht="14.5" customHeight="1">
      <c r="B168" s="137"/>
      <c r="C168" s="138" t="s">
        <v>167</v>
      </c>
      <c r="D168" s="138" t="s">
        <v>148</v>
      </c>
      <c r="E168" s="140" t="s">
        <v>212</v>
      </c>
      <c r="F168" s="141" t="s">
        <v>213</v>
      </c>
      <c r="G168" s="142" t="s">
        <v>151</v>
      </c>
      <c r="H168" s="143">
        <v>101.8</v>
      </c>
      <c r="I168" s="144"/>
      <c r="J168" s="145">
        <f>ROUND(I168*H168,2)</f>
        <v>0</v>
      </c>
      <c r="K168" s="146"/>
      <c r="L168" s="32"/>
      <c r="M168" s="147" t="s">
        <v>1</v>
      </c>
      <c r="N168" s="148" t="s">
        <v>42</v>
      </c>
      <c r="P168" s="149">
        <f>O168*H168</f>
        <v>0</v>
      </c>
      <c r="Q168" s="149">
        <v>0</v>
      </c>
      <c r="R168" s="149">
        <f>Q168*H168</f>
        <v>0</v>
      </c>
      <c r="S168" s="149">
        <v>0</v>
      </c>
      <c r="T168" s="150">
        <f>S168*H168</f>
        <v>0</v>
      </c>
      <c r="AR168" s="151" t="s">
        <v>161</v>
      </c>
      <c r="AT168" s="151" t="s">
        <v>148</v>
      </c>
      <c r="AU168" s="151" t="s">
        <v>86</v>
      </c>
      <c r="AY168" s="17" t="s">
        <v>143</v>
      </c>
      <c r="BE168" s="152">
        <f>IF(N168="základní",J168,0)</f>
        <v>0</v>
      </c>
      <c r="BF168" s="152">
        <f>IF(N168="snížená",J168,0)</f>
        <v>0</v>
      </c>
      <c r="BG168" s="152">
        <f>IF(N168="zákl. přenesená",J168,0)</f>
        <v>0</v>
      </c>
      <c r="BH168" s="152">
        <f>IF(N168="sníž. přenesená",J168,0)</f>
        <v>0</v>
      </c>
      <c r="BI168" s="152">
        <f>IF(N168="nulová",J168,0)</f>
        <v>0</v>
      </c>
      <c r="BJ168" s="17" t="s">
        <v>84</v>
      </c>
      <c r="BK168" s="152">
        <f>ROUND(I168*H168,2)</f>
        <v>0</v>
      </c>
      <c r="BL168" s="17" t="s">
        <v>161</v>
      </c>
      <c r="BM168" s="151" t="s">
        <v>857</v>
      </c>
    </row>
    <row r="169" spans="2:65" s="1" customFormat="1" ht="12">
      <c r="B169" s="32"/>
      <c r="D169" s="153" t="s">
        <v>155</v>
      </c>
      <c r="F169" s="154" t="s">
        <v>215</v>
      </c>
      <c r="I169" s="155"/>
      <c r="L169" s="32"/>
      <c r="M169" s="156"/>
      <c r="T169" s="56"/>
      <c r="AT169" s="17" t="s">
        <v>155</v>
      </c>
      <c r="AU169" s="17" t="s">
        <v>86</v>
      </c>
    </row>
    <row r="170" spans="2:65" s="11" customFormat="1" ht="22.75" customHeight="1">
      <c r="B170" s="125"/>
      <c r="D170" s="126" t="s">
        <v>76</v>
      </c>
      <c r="E170" s="135" t="s">
        <v>228</v>
      </c>
      <c r="F170" s="135" t="s">
        <v>229</v>
      </c>
      <c r="I170" s="128"/>
      <c r="J170" s="136">
        <f>BK170</f>
        <v>0</v>
      </c>
      <c r="L170" s="125"/>
      <c r="M170" s="130"/>
      <c r="P170" s="131">
        <f>SUM(P171:P182)</f>
        <v>0</v>
      </c>
      <c r="R170" s="131">
        <f>SUM(R171:R182)</f>
        <v>0</v>
      </c>
      <c r="T170" s="132">
        <f>SUM(T171:T182)</f>
        <v>0</v>
      </c>
      <c r="AR170" s="126" t="s">
        <v>84</v>
      </c>
      <c r="AT170" s="133" t="s">
        <v>76</v>
      </c>
      <c r="AU170" s="133" t="s">
        <v>84</v>
      </c>
      <c r="AY170" s="126" t="s">
        <v>143</v>
      </c>
      <c r="BK170" s="134">
        <f>SUM(BK171:BK182)</f>
        <v>0</v>
      </c>
    </row>
    <row r="171" spans="2:65" s="1" customFormat="1" ht="14.5" customHeight="1">
      <c r="B171" s="137"/>
      <c r="C171" s="138" t="s">
        <v>211</v>
      </c>
      <c r="D171" s="138" t="s">
        <v>148</v>
      </c>
      <c r="E171" s="140" t="s">
        <v>231</v>
      </c>
      <c r="F171" s="141" t="s">
        <v>232</v>
      </c>
      <c r="G171" s="142" t="s">
        <v>233</v>
      </c>
      <c r="H171" s="143">
        <v>0.86899999999999999</v>
      </c>
      <c r="I171" s="144"/>
      <c r="J171" s="145">
        <f>ROUND(I171*H171,2)</f>
        <v>0</v>
      </c>
      <c r="K171" s="146"/>
      <c r="L171" s="32"/>
      <c r="M171" s="147" t="s">
        <v>1</v>
      </c>
      <c r="N171" s="148" t="s">
        <v>42</v>
      </c>
      <c r="P171" s="149">
        <f>O171*H171</f>
        <v>0</v>
      </c>
      <c r="Q171" s="149">
        <v>0</v>
      </c>
      <c r="R171" s="149">
        <f>Q171*H171</f>
        <v>0</v>
      </c>
      <c r="S171" s="149">
        <v>0</v>
      </c>
      <c r="T171" s="150">
        <f>S171*H171</f>
        <v>0</v>
      </c>
      <c r="AR171" s="151" t="s">
        <v>161</v>
      </c>
      <c r="AT171" s="151" t="s">
        <v>148</v>
      </c>
      <c r="AU171" s="151" t="s">
        <v>86</v>
      </c>
      <c r="AY171" s="17" t="s">
        <v>143</v>
      </c>
      <c r="BE171" s="152">
        <f>IF(N171="základní",J171,0)</f>
        <v>0</v>
      </c>
      <c r="BF171" s="152">
        <f>IF(N171="snížená",J171,0)</f>
        <v>0</v>
      </c>
      <c r="BG171" s="152">
        <f>IF(N171="zákl. přenesená",J171,0)</f>
        <v>0</v>
      </c>
      <c r="BH171" s="152">
        <f>IF(N171="sníž. přenesená",J171,0)</f>
        <v>0</v>
      </c>
      <c r="BI171" s="152">
        <f>IF(N171="nulová",J171,0)</f>
        <v>0</v>
      </c>
      <c r="BJ171" s="17" t="s">
        <v>84</v>
      </c>
      <c r="BK171" s="152">
        <f>ROUND(I171*H171,2)</f>
        <v>0</v>
      </c>
      <c r="BL171" s="17" t="s">
        <v>161</v>
      </c>
      <c r="BM171" s="151" t="s">
        <v>858</v>
      </c>
    </row>
    <row r="172" spans="2:65" s="1" customFormat="1" ht="12">
      <c r="B172" s="32"/>
      <c r="D172" s="153" t="s">
        <v>155</v>
      </c>
      <c r="F172" s="154" t="s">
        <v>235</v>
      </c>
      <c r="I172" s="155"/>
      <c r="L172" s="32"/>
      <c r="M172" s="156"/>
      <c r="T172" s="56"/>
      <c r="AT172" s="17" t="s">
        <v>155</v>
      </c>
      <c r="AU172" s="17" t="s">
        <v>86</v>
      </c>
    </row>
    <row r="173" spans="2:65" s="1" customFormat="1" ht="14.5" customHeight="1">
      <c r="B173" s="137"/>
      <c r="C173" s="138" t="s">
        <v>216</v>
      </c>
      <c r="D173" s="138" t="s">
        <v>148</v>
      </c>
      <c r="E173" s="140" t="s">
        <v>237</v>
      </c>
      <c r="F173" s="141" t="s">
        <v>238</v>
      </c>
      <c r="G173" s="142" t="s">
        <v>233</v>
      </c>
      <c r="H173" s="143">
        <v>26.07</v>
      </c>
      <c r="I173" s="144"/>
      <c r="J173" s="145">
        <f>ROUND(I173*H173,2)</f>
        <v>0</v>
      </c>
      <c r="K173" s="146"/>
      <c r="L173" s="32"/>
      <c r="M173" s="147" t="s">
        <v>1</v>
      </c>
      <c r="N173" s="148" t="s">
        <v>42</v>
      </c>
      <c r="P173" s="149">
        <f>O173*H173</f>
        <v>0</v>
      </c>
      <c r="Q173" s="149">
        <v>0</v>
      </c>
      <c r="R173" s="149">
        <f>Q173*H173</f>
        <v>0</v>
      </c>
      <c r="S173" s="149">
        <v>0</v>
      </c>
      <c r="T173" s="150">
        <f>S173*H173</f>
        <v>0</v>
      </c>
      <c r="AR173" s="151" t="s">
        <v>161</v>
      </c>
      <c r="AT173" s="151" t="s">
        <v>148</v>
      </c>
      <c r="AU173" s="151" t="s">
        <v>86</v>
      </c>
      <c r="AY173" s="17" t="s">
        <v>143</v>
      </c>
      <c r="BE173" s="152">
        <f>IF(N173="základní",J173,0)</f>
        <v>0</v>
      </c>
      <c r="BF173" s="152">
        <f>IF(N173="snížená",J173,0)</f>
        <v>0</v>
      </c>
      <c r="BG173" s="152">
        <f>IF(N173="zákl. přenesená",J173,0)</f>
        <v>0</v>
      </c>
      <c r="BH173" s="152">
        <f>IF(N173="sníž. přenesená",J173,0)</f>
        <v>0</v>
      </c>
      <c r="BI173" s="152">
        <f>IF(N173="nulová",J173,0)</f>
        <v>0</v>
      </c>
      <c r="BJ173" s="17" t="s">
        <v>84</v>
      </c>
      <c r="BK173" s="152">
        <f>ROUND(I173*H173,2)</f>
        <v>0</v>
      </c>
      <c r="BL173" s="17" t="s">
        <v>161</v>
      </c>
      <c r="BM173" s="151" t="s">
        <v>859</v>
      </c>
    </row>
    <row r="174" spans="2:65" s="1" customFormat="1" ht="24">
      <c r="B174" s="32"/>
      <c r="D174" s="153" t="s">
        <v>155</v>
      </c>
      <c r="F174" s="154" t="s">
        <v>240</v>
      </c>
      <c r="I174" s="155"/>
      <c r="L174" s="32"/>
      <c r="M174" s="156"/>
      <c r="T174" s="56"/>
      <c r="AT174" s="17" t="s">
        <v>155</v>
      </c>
      <c r="AU174" s="17" t="s">
        <v>86</v>
      </c>
    </row>
    <row r="175" spans="2:65" s="1" customFormat="1" ht="24">
      <c r="B175" s="32"/>
      <c r="D175" s="153" t="s">
        <v>156</v>
      </c>
      <c r="F175" s="157" t="s">
        <v>241</v>
      </c>
      <c r="I175" s="155"/>
      <c r="L175" s="32"/>
      <c r="M175" s="156"/>
      <c r="T175" s="56"/>
      <c r="AT175" s="17" t="s">
        <v>156</v>
      </c>
      <c r="AU175" s="17" t="s">
        <v>86</v>
      </c>
    </row>
    <row r="176" spans="2:65" s="12" customFormat="1" ht="12">
      <c r="B176" s="158"/>
      <c r="D176" s="153" t="s">
        <v>158</v>
      </c>
      <c r="F176" s="160" t="s">
        <v>860</v>
      </c>
      <c r="H176" s="161">
        <v>26.07</v>
      </c>
      <c r="I176" s="162"/>
      <c r="L176" s="158"/>
      <c r="M176" s="163"/>
      <c r="T176" s="164"/>
      <c r="AT176" s="159" t="s">
        <v>158</v>
      </c>
      <c r="AU176" s="159" t="s">
        <v>86</v>
      </c>
      <c r="AV176" s="12" t="s">
        <v>86</v>
      </c>
      <c r="AW176" s="12" t="s">
        <v>3</v>
      </c>
      <c r="AX176" s="12" t="s">
        <v>84</v>
      </c>
      <c r="AY176" s="159" t="s">
        <v>143</v>
      </c>
    </row>
    <row r="177" spans="2:65" s="1" customFormat="1" ht="14.5" customHeight="1">
      <c r="B177" s="137"/>
      <c r="C177" s="138" t="s">
        <v>222</v>
      </c>
      <c r="D177" s="138" t="s">
        <v>148</v>
      </c>
      <c r="E177" s="140" t="s">
        <v>243</v>
      </c>
      <c r="F177" s="141" t="s">
        <v>244</v>
      </c>
      <c r="G177" s="142" t="s">
        <v>233</v>
      </c>
      <c r="H177" s="143">
        <v>0.53700000000000003</v>
      </c>
      <c r="I177" s="144"/>
      <c r="J177" s="145">
        <f>ROUND(I177*H177,2)</f>
        <v>0</v>
      </c>
      <c r="K177" s="146"/>
      <c r="L177" s="32"/>
      <c r="M177" s="147" t="s">
        <v>1</v>
      </c>
      <c r="N177" s="148" t="s">
        <v>42</v>
      </c>
      <c r="P177" s="149">
        <f>O177*H177</f>
        <v>0</v>
      </c>
      <c r="Q177" s="149">
        <v>0</v>
      </c>
      <c r="R177" s="149">
        <f>Q177*H177</f>
        <v>0</v>
      </c>
      <c r="S177" s="149">
        <v>0</v>
      </c>
      <c r="T177" s="150">
        <f>S177*H177</f>
        <v>0</v>
      </c>
      <c r="AR177" s="151" t="s">
        <v>161</v>
      </c>
      <c r="AT177" s="151" t="s">
        <v>148</v>
      </c>
      <c r="AU177" s="151" t="s">
        <v>86</v>
      </c>
      <c r="AY177" s="17" t="s">
        <v>143</v>
      </c>
      <c r="BE177" s="152">
        <f>IF(N177="základní",J177,0)</f>
        <v>0</v>
      </c>
      <c r="BF177" s="152">
        <f>IF(N177="snížená",J177,0)</f>
        <v>0</v>
      </c>
      <c r="BG177" s="152">
        <f>IF(N177="zákl. přenesená",J177,0)</f>
        <v>0</v>
      </c>
      <c r="BH177" s="152">
        <f>IF(N177="sníž. přenesená",J177,0)</f>
        <v>0</v>
      </c>
      <c r="BI177" s="152">
        <f>IF(N177="nulová",J177,0)</f>
        <v>0</v>
      </c>
      <c r="BJ177" s="17" t="s">
        <v>84</v>
      </c>
      <c r="BK177" s="152">
        <f>ROUND(I177*H177,2)</f>
        <v>0</v>
      </c>
      <c r="BL177" s="17" t="s">
        <v>161</v>
      </c>
      <c r="BM177" s="151" t="s">
        <v>861</v>
      </c>
    </row>
    <row r="178" spans="2:65" s="1" customFormat="1" ht="24">
      <c r="B178" s="32"/>
      <c r="D178" s="153" t="s">
        <v>155</v>
      </c>
      <c r="F178" s="154" t="s">
        <v>246</v>
      </c>
      <c r="I178" s="155"/>
      <c r="L178" s="32"/>
      <c r="M178" s="156"/>
      <c r="T178" s="56"/>
      <c r="AT178" s="17" t="s">
        <v>155</v>
      </c>
      <c r="AU178" s="17" t="s">
        <v>86</v>
      </c>
    </row>
    <row r="179" spans="2:65" s="1" customFormat="1" ht="36">
      <c r="B179" s="32"/>
      <c r="D179" s="153" t="s">
        <v>156</v>
      </c>
      <c r="F179" s="157" t="s">
        <v>862</v>
      </c>
      <c r="I179" s="155"/>
      <c r="L179" s="32"/>
      <c r="M179" s="156"/>
      <c r="T179" s="56"/>
      <c r="AT179" s="17" t="s">
        <v>156</v>
      </c>
      <c r="AU179" s="17" t="s">
        <v>86</v>
      </c>
    </row>
    <row r="180" spans="2:65" s="1" customFormat="1" ht="14.5" customHeight="1">
      <c r="B180" s="137"/>
      <c r="C180" s="138" t="s">
        <v>230</v>
      </c>
      <c r="D180" s="138" t="s">
        <v>148</v>
      </c>
      <c r="E180" s="140" t="s">
        <v>248</v>
      </c>
      <c r="F180" s="141" t="s">
        <v>249</v>
      </c>
      <c r="G180" s="142" t="s">
        <v>233</v>
      </c>
      <c r="H180" s="143">
        <v>0.17199999999999999</v>
      </c>
      <c r="I180" s="144"/>
      <c r="J180" s="145">
        <f>ROUND(I180*H180,2)</f>
        <v>0</v>
      </c>
      <c r="K180" s="146"/>
      <c r="L180" s="32"/>
      <c r="M180" s="147" t="s">
        <v>1</v>
      </c>
      <c r="N180" s="148" t="s">
        <v>42</v>
      </c>
      <c r="P180" s="149">
        <f>O180*H180</f>
        <v>0</v>
      </c>
      <c r="Q180" s="149">
        <v>0</v>
      </c>
      <c r="R180" s="149">
        <f>Q180*H180</f>
        <v>0</v>
      </c>
      <c r="S180" s="149">
        <v>0</v>
      </c>
      <c r="T180" s="150">
        <f>S180*H180</f>
        <v>0</v>
      </c>
      <c r="AR180" s="151" t="s">
        <v>161</v>
      </c>
      <c r="AT180" s="151" t="s">
        <v>148</v>
      </c>
      <c r="AU180" s="151" t="s">
        <v>86</v>
      </c>
      <c r="AY180" s="17" t="s">
        <v>143</v>
      </c>
      <c r="BE180" s="152">
        <f>IF(N180="základní",J180,0)</f>
        <v>0</v>
      </c>
      <c r="BF180" s="152">
        <f>IF(N180="snížená",J180,0)</f>
        <v>0</v>
      </c>
      <c r="BG180" s="152">
        <f>IF(N180="zákl. přenesená",J180,0)</f>
        <v>0</v>
      </c>
      <c r="BH180" s="152">
        <f>IF(N180="sníž. přenesená",J180,0)</f>
        <v>0</v>
      </c>
      <c r="BI180" s="152">
        <f>IF(N180="nulová",J180,0)</f>
        <v>0</v>
      </c>
      <c r="BJ180" s="17" t="s">
        <v>84</v>
      </c>
      <c r="BK180" s="152">
        <f>ROUND(I180*H180,2)</f>
        <v>0</v>
      </c>
      <c r="BL180" s="17" t="s">
        <v>161</v>
      </c>
      <c r="BM180" s="151" t="s">
        <v>863</v>
      </c>
    </row>
    <row r="181" spans="2:65" s="1" customFormat="1" ht="24">
      <c r="B181" s="32"/>
      <c r="D181" s="153" t="s">
        <v>155</v>
      </c>
      <c r="F181" s="154" t="s">
        <v>251</v>
      </c>
      <c r="I181" s="155"/>
      <c r="L181" s="32"/>
      <c r="M181" s="156"/>
      <c r="T181" s="56"/>
      <c r="AT181" s="17" t="s">
        <v>155</v>
      </c>
      <c r="AU181" s="17" t="s">
        <v>86</v>
      </c>
    </row>
    <row r="182" spans="2:65" s="1" customFormat="1" ht="24">
      <c r="B182" s="32"/>
      <c r="D182" s="153" t="s">
        <v>156</v>
      </c>
      <c r="F182" s="157" t="s">
        <v>864</v>
      </c>
      <c r="I182" s="155"/>
      <c r="L182" s="32"/>
      <c r="M182" s="156"/>
      <c r="T182" s="56"/>
      <c r="AT182" s="17" t="s">
        <v>156</v>
      </c>
      <c r="AU182" s="17" t="s">
        <v>86</v>
      </c>
    </row>
    <row r="183" spans="2:65" s="11" customFormat="1" ht="26" customHeight="1">
      <c r="B183" s="125"/>
      <c r="D183" s="126" t="s">
        <v>76</v>
      </c>
      <c r="E183" s="127" t="s">
        <v>259</v>
      </c>
      <c r="F183" s="127" t="s">
        <v>260</v>
      </c>
      <c r="I183" s="128"/>
      <c r="J183" s="129">
        <f>BK183</f>
        <v>0</v>
      </c>
      <c r="L183" s="125"/>
      <c r="M183" s="130"/>
      <c r="P183" s="131">
        <f>P184+P189+P211+P279+P300+P339</f>
        <v>0</v>
      </c>
      <c r="R183" s="131">
        <f>R184+R189+R211+R279+R300+R339</f>
        <v>0.51534699000000006</v>
      </c>
      <c r="T183" s="132">
        <f>T184+T189+T211+T279+T300+T339</f>
        <v>0.86906937000000006</v>
      </c>
      <c r="AR183" s="126" t="s">
        <v>86</v>
      </c>
      <c r="AT183" s="133" t="s">
        <v>76</v>
      </c>
      <c r="AU183" s="133" t="s">
        <v>77</v>
      </c>
      <c r="AY183" s="126" t="s">
        <v>143</v>
      </c>
      <c r="BK183" s="134">
        <f>BK184+BK189+BK211+BK279+BK300+BK339</f>
        <v>0</v>
      </c>
    </row>
    <row r="184" spans="2:65" s="11" customFormat="1" ht="22.75" customHeight="1">
      <c r="B184" s="125"/>
      <c r="D184" s="126" t="s">
        <v>76</v>
      </c>
      <c r="E184" s="135" t="s">
        <v>261</v>
      </c>
      <c r="F184" s="135" t="s">
        <v>262</v>
      </c>
      <c r="I184" s="128"/>
      <c r="J184" s="136">
        <f>BK184</f>
        <v>0</v>
      </c>
      <c r="L184" s="125"/>
      <c r="M184" s="130"/>
      <c r="P184" s="131">
        <f>SUM(P185:P188)</f>
        <v>0</v>
      </c>
      <c r="R184" s="131">
        <f>SUM(R185:R188)</f>
        <v>0</v>
      </c>
      <c r="T184" s="132">
        <f>SUM(T185:T188)</f>
        <v>0.160272</v>
      </c>
      <c r="AR184" s="126" t="s">
        <v>86</v>
      </c>
      <c r="AT184" s="133" t="s">
        <v>76</v>
      </c>
      <c r="AU184" s="133" t="s">
        <v>84</v>
      </c>
      <c r="AY184" s="126" t="s">
        <v>143</v>
      </c>
      <c r="BK184" s="134">
        <f>SUM(BK185:BK188)</f>
        <v>0</v>
      </c>
    </row>
    <row r="185" spans="2:65" s="1" customFormat="1" ht="14.5" customHeight="1">
      <c r="B185" s="137"/>
      <c r="C185" s="138" t="s">
        <v>236</v>
      </c>
      <c r="D185" s="138" t="s">
        <v>148</v>
      </c>
      <c r="E185" s="140" t="s">
        <v>264</v>
      </c>
      <c r="F185" s="141" t="s">
        <v>265</v>
      </c>
      <c r="G185" s="142" t="s">
        <v>151</v>
      </c>
      <c r="H185" s="143">
        <v>26.712</v>
      </c>
      <c r="I185" s="144"/>
      <c r="J185" s="145">
        <f>ROUND(I185*H185,2)</f>
        <v>0</v>
      </c>
      <c r="K185" s="146"/>
      <c r="L185" s="32"/>
      <c r="M185" s="147" t="s">
        <v>1</v>
      </c>
      <c r="N185" s="148" t="s">
        <v>42</v>
      </c>
      <c r="P185" s="149">
        <f>O185*H185</f>
        <v>0</v>
      </c>
      <c r="Q185" s="149">
        <v>0</v>
      </c>
      <c r="R185" s="149">
        <f>Q185*H185</f>
        <v>0</v>
      </c>
      <c r="S185" s="149">
        <v>6.0000000000000001E-3</v>
      </c>
      <c r="T185" s="150">
        <f>S185*H185</f>
        <v>0.160272</v>
      </c>
      <c r="AR185" s="151" t="s">
        <v>152</v>
      </c>
      <c r="AT185" s="151" t="s">
        <v>148</v>
      </c>
      <c r="AU185" s="151" t="s">
        <v>86</v>
      </c>
      <c r="AY185" s="17" t="s">
        <v>143</v>
      </c>
      <c r="BE185" s="152">
        <f>IF(N185="základní",J185,0)</f>
        <v>0</v>
      </c>
      <c r="BF185" s="152">
        <f>IF(N185="snížená",J185,0)</f>
        <v>0</v>
      </c>
      <c r="BG185" s="152">
        <f>IF(N185="zákl. přenesená",J185,0)</f>
        <v>0</v>
      </c>
      <c r="BH185" s="152">
        <f>IF(N185="sníž. přenesená",J185,0)</f>
        <v>0</v>
      </c>
      <c r="BI185" s="152">
        <f>IF(N185="nulová",J185,0)</f>
        <v>0</v>
      </c>
      <c r="BJ185" s="17" t="s">
        <v>84</v>
      </c>
      <c r="BK185" s="152">
        <f>ROUND(I185*H185,2)</f>
        <v>0</v>
      </c>
      <c r="BL185" s="17" t="s">
        <v>152</v>
      </c>
      <c r="BM185" s="151" t="s">
        <v>865</v>
      </c>
    </row>
    <row r="186" spans="2:65" s="1" customFormat="1" ht="12">
      <c r="B186" s="32"/>
      <c r="D186" s="153" t="s">
        <v>155</v>
      </c>
      <c r="F186" s="154" t="s">
        <v>267</v>
      </c>
      <c r="I186" s="155"/>
      <c r="L186" s="32"/>
      <c r="M186" s="156"/>
      <c r="T186" s="56"/>
      <c r="AT186" s="17" t="s">
        <v>155</v>
      </c>
      <c r="AU186" s="17" t="s">
        <v>86</v>
      </c>
    </row>
    <row r="187" spans="2:65" s="1" customFormat="1" ht="24">
      <c r="B187" s="32"/>
      <c r="D187" s="153" t="s">
        <v>156</v>
      </c>
      <c r="F187" s="157" t="s">
        <v>157</v>
      </c>
      <c r="I187" s="155"/>
      <c r="L187" s="32"/>
      <c r="M187" s="156"/>
      <c r="T187" s="56"/>
      <c r="AT187" s="17" t="s">
        <v>156</v>
      </c>
      <c r="AU187" s="17" t="s">
        <v>86</v>
      </c>
    </row>
    <row r="188" spans="2:65" s="12" customFormat="1" ht="12">
      <c r="B188" s="158"/>
      <c r="D188" s="153" t="s">
        <v>158</v>
      </c>
      <c r="F188" s="160" t="s">
        <v>866</v>
      </c>
      <c r="H188" s="161">
        <v>26.712</v>
      </c>
      <c r="I188" s="162"/>
      <c r="L188" s="158"/>
      <c r="M188" s="163"/>
      <c r="T188" s="164"/>
      <c r="AT188" s="159" t="s">
        <v>158</v>
      </c>
      <c r="AU188" s="159" t="s">
        <v>86</v>
      </c>
      <c r="AV188" s="12" t="s">
        <v>86</v>
      </c>
      <c r="AW188" s="12" t="s">
        <v>3</v>
      </c>
      <c r="AX188" s="12" t="s">
        <v>84</v>
      </c>
      <c r="AY188" s="159" t="s">
        <v>143</v>
      </c>
    </row>
    <row r="189" spans="2:65" s="11" customFormat="1" ht="22.75" customHeight="1">
      <c r="B189" s="125"/>
      <c r="D189" s="126" t="s">
        <v>76</v>
      </c>
      <c r="E189" s="135" t="s">
        <v>315</v>
      </c>
      <c r="F189" s="135" t="s">
        <v>316</v>
      </c>
      <c r="I189" s="128"/>
      <c r="J189" s="136">
        <f>BK189</f>
        <v>0</v>
      </c>
      <c r="L189" s="125"/>
      <c r="M189" s="130"/>
      <c r="P189" s="131">
        <f>SUM(P190:P210)</f>
        <v>0</v>
      </c>
      <c r="R189" s="131">
        <f>SUM(R190:R210)</f>
        <v>7.3134290000000005E-2</v>
      </c>
      <c r="T189" s="132">
        <f>SUM(T190:T210)</f>
        <v>5.4644999999999992E-2</v>
      </c>
      <c r="AR189" s="126" t="s">
        <v>86</v>
      </c>
      <c r="AT189" s="133" t="s">
        <v>76</v>
      </c>
      <c r="AU189" s="133" t="s">
        <v>84</v>
      </c>
      <c r="AY189" s="126" t="s">
        <v>143</v>
      </c>
      <c r="BK189" s="134">
        <f>SUM(BK190:BK210)</f>
        <v>0</v>
      </c>
    </row>
    <row r="190" spans="2:65" s="1" customFormat="1" ht="14.5" customHeight="1">
      <c r="B190" s="137"/>
      <c r="C190" s="138" t="s">
        <v>8</v>
      </c>
      <c r="D190" s="138" t="s">
        <v>148</v>
      </c>
      <c r="E190" s="140" t="s">
        <v>323</v>
      </c>
      <c r="F190" s="141" t="s">
        <v>324</v>
      </c>
      <c r="G190" s="142" t="s">
        <v>151</v>
      </c>
      <c r="H190" s="143">
        <v>3.6429999999999998</v>
      </c>
      <c r="I190" s="144"/>
      <c r="J190" s="145">
        <f>ROUND(I190*H190,2)</f>
        <v>0</v>
      </c>
      <c r="K190" s="146"/>
      <c r="L190" s="32"/>
      <c r="M190" s="147" t="s">
        <v>1</v>
      </c>
      <c r="N190" s="148" t="s">
        <v>42</v>
      </c>
      <c r="P190" s="149">
        <f>O190*H190</f>
        <v>0</v>
      </c>
      <c r="Q190" s="149">
        <v>0</v>
      </c>
      <c r="R190" s="149">
        <f>Q190*H190</f>
        <v>0</v>
      </c>
      <c r="S190" s="149">
        <v>0</v>
      </c>
      <c r="T190" s="150">
        <f>S190*H190</f>
        <v>0</v>
      </c>
      <c r="AR190" s="151" t="s">
        <v>152</v>
      </c>
      <c r="AT190" s="151" t="s">
        <v>148</v>
      </c>
      <c r="AU190" s="151" t="s">
        <v>86</v>
      </c>
      <c r="AY190" s="17" t="s">
        <v>143</v>
      </c>
      <c r="BE190" s="152">
        <f>IF(N190="základní",J190,0)</f>
        <v>0</v>
      </c>
      <c r="BF190" s="152">
        <f>IF(N190="snížená",J190,0)</f>
        <v>0</v>
      </c>
      <c r="BG190" s="152">
        <f>IF(N190="zákl. přenesená",J190,0)</f>
        <v>0</v>
      </c>
      <c r="BH190" s="152">
        <f>IF(N190="sníž. přenesená",J190,0)</f>
        <v>0</v>
      </c>
      <c r="BI190" s="152">
        <f>IF(N190="nulová",J190,0)</f>
        <v>0</v>
      </c>
      <c r="BJ190" s="17" t="s">
        <v>84</v>
      </c>
      <c r="BK190" s="152">
        <f>ROUND(I190*H190,2)</f>
        <v>0</v>
      </c>
      <c r="BL190" s="17" t="s">
        <v>152</v>
      </c>
      <c r="BM190" s="151" t="s">
        <v>867</v>
      </c>
    </row>
    <row r="191" spans="2:65" s="1" customFormat="1" ht="24">
      <c r="B191" s="32"/>
      <c r="D191" s="153" t="s">
        <v>155</v>
      </c>
      <c r="F191" s="154" t="s">
        <v>326</v>
      </c>
      <c r="I191" s="155"/>
      <c r="L191" s="32"/>
      <c r="M191" s="156"/>
      <c r="T191" s="56"/>
      <c r="AT191" s="17" t="s">
        <v>155</v>
      </c>
      <c r="AU191" s="17" t="s">
        <v>86</v>
      </c>
    </row>
    <row r="192" spans="2:65" s="1" customFormat="1" ht="36">
      <c r="B192" s="32"/>
      <c r="D192" s="153" t="s">
        <v>156</v>
      </c>
      <c r="F192" s="157" t="s">
        <v>327</v>
      </c>
      <c r="I192" s="155"/>
      <c r="L192" s="32"/>
      <c r="M192" s="156"/>
      <c r="T192" s="56"/>
      <c r="AT192" s="17" t="s">
        <v>156</v>
      </c>
      <c r="AU192" s="17" t="s">
        <v>86</v>
      </c>
    </row>
    <row r="193" spans="2:65" s="12" customFormat="1" ht="12">
      <c r="B193" s="158"/>
      <c r="D193" s="153" t="s">
        <v>158</v>
      </c>
      <c r="F193" s="160" t="s">
        <v>868</v>
      </c>
      <c r="H193" s="161">
        <v>3.6429999999999998</v>
      </c>
      <c r="I193" s="162"/>
      <c r="L193" s="158"/>
      <c r="M193" s="163"/>
      <c r="T193" s="164"/>
      <c r="AT193" s="159" t="s">
        <v>158</v>
      </c>
      <c r="AU193" s="159" t="s">
        <v>86</v>
      </c>
      <c r="AV193" s="12" t="s">
        <v>86</v>
      </c>
      <c r="AW193" s="12" t="s">
        <v>3</v>
      </c>
      <c r="AX193" s="12" t="s">
        <v>84</v>
      </c>
      <c r="AY193" s="159" t="s">
        <v>143</v>
      </c>
    </row>
    <row r="194" spans="2:65" s="1" customFormat="1" ht="14.5" customHeight="1">
      <c r="B194" s="137"/>
      <c r="C194" s="172" t="s">
        <v>152</v>
      </c>
      <c r="D194" s="173" t="s">
        <v>286</v>
      </c>
      <c r="E194" s="174" t="s">
        <v>330</v>
      </c>
      <c r="F194" s="175" t="s">
        <v>331</v>
      </c>
      <c r="G194" s="176" t="s">
        <v>332</v>
      </c>
      <c r="H194" s="177">
        <v>0.128</v>
      </c>
      <c r="I194" s="178"/>
      <c r="J194" s="179">
        <f>ROUND(I194*H194,2)</f>
        <v>0</v>
      </c>
      <c r="K194" s="180"/>
      <c r="L194" s="181"/>
      <c r="M194" s="182" t="s">
        <v>1</v>
      </c>
      <c r="N194" s="183" t="s">
        <v>42</v>
      </c>
      <c r="P194" s="149">
        <f>O194*H194</f>
        <v>0</v>
      </c>
      <c r="Q194" s="149">
        <v>0.55000000000000004</v>
      </c>
      <c r="R194" s="149">
        <f>Q194*H194</f>
        <v>7.0400000000000004E-2</v>
      </c>
      <c r="S194" s="149">
        <v>0</v>
      </c>
      <c r="T194" s="150">
        <f>S194*H194</f>
        <v>0</v>
      </c>
      <c r="AR194" s="151" t="s">
        <v>289</v>
      </c>
      <c r="AT194" s="151" t="s">
        <v>286</v>
      </c>
      <c r="AU194" s="151" t="s">
        <v>86</v>
      </c>
      <c r="AY194" s="17" t="s">
        <v>143</v>
      </c>
      <c r="BE194" s="152">
        <f>IF(N194="základní",J194,0)</f>
        <v>0</v>
      </c>
      <c r="BF194" s="152">
        <f>IF(N194="snížená",J194,0)</f>
        <v>0</v>
      </c>
      <c r="BG194" s="152">
        <f>IF(N194="zákl. přenesená",J194,0)</f>
        <v>0</v>
      </c>
      <c r="BH194" s="152">
        <f>IF(N194="sníž. přenesená",J194,0)</f>
        <v>0</v>
      </c>
      <c r="BI194" s="152">
        <f>IF(N194="nulová",J194,0)</f>
        <v>0</v>
      </c>
      <c r="BJ194" s="17" t="s">
        <v>84</v>
      </c>
      <c r="BK194" s="152">
        <f>ROUND(I194*H194,2)</f>
        <v>0</v>
      </c>
      <c r="BL194" s="17" t="s">
        <v>152</v>
      </c>
      <c r="BM194" s="151" t="s">
        <v>869</v>
      </c>
    </row>
    <row r="195" spans="2:65" s="1" customFormat="1" ht="12">
      <c r="B195" s="32"/>
      <c r="D195" s="153" t="s">
        <v>155</v>
      </c>
      <c r="F195" s="154" t="s">
        <v>331</v>
      </c>
      <c r="I195" s="155"/>
      <c r="L195" s="32"/>
      <c r="M195" s="156"/>
      <c r="T195" s="56"/>
      <c r="AT195" s="17" t="s">
        <v>155</v>
      </c>
      <c r="AU195" s="17" t="s">
        <v>86</v>
      </c>
    </row>
    <row r="196" spans="2:65" s="1" customFormat="1" ht="36">
      <c r="B196" s="32"/>
      <c r="D196" s="153" t="s">
        <v>156</v>
      </c>
      <c r="F196" s="157" t="s">
        <v>327</v>
      </c>
      <c r="I196" s="155"/>
      <c r="L196" s="32"/>
      <c r="M196" s="156"/>
      <c r="T196" s="56"/>
      <c r="AT196" s="17" t="s">
        <v>156</v>
      </c>
      <c r="AU196" s="17" t="s">
        <v>86</v>
      </c>
    </row>
    <row r="197" spans="2:65" s="12" customFormat="1" ht="12">
      <c r="B197" s="158"/>
      <c r="D197" s="153" t="s">
        <v>158</v>
      </c>
      <c r="E197" s="159" t="s">
        <v>1</v>
      </c>
      <c r="F197" s="160" t="s">
        <v>870</v>
      </c>
      <c r="H197" s="161">
        <v>0.128</v>
      </c>
      <c r="I197" s="162"/>
      <c r="L197" s="158"/>
      <c r="M197" s="163"/>
      <c r="T197" s="164"/>
      <c r="AT197" s="159" t="s">
        <v>158</v>
      </c>
      <c r="AU197" s="159" t="s">
        <v>86</v>
      </c>
      <c r="AV197" s="12" t="s">
        <v>86</v>
      </c>
      <c r="AW197" s="12" t="s">
        <v>33</v>
      </c>
      <c r="AX197" s="12" t="s">
        <v>77</v>
      </c>
      <c r="AY197" s="159" t="s">
        <v>143</v>
      </c>
    </row>
    <row r="198" spans="2:65" s="13" customFormat="1" ht="12">
      <c r="B198" s="165"/>
      <c r="D198" s="153" t="s">
        <v>158</v>
      </c>
      <c r="E198" s="166" t="s">
        <v>1</v>
      </c>
      <c r="F198" s="167" t="s">
        <v>160</v>
      </c>
      <c r="H198" s="168">
        <v>0.128</v>
      </c>
      <c r="I198" s="169"/>
      <c r="L198" s="165"/>
      <c r="M198" s="170"/>
      <c r="T198" s="171"/>
      <c r="AT198" s="166" t="s">
        <v>158</v>
      </c>
      <c r="AU198" s="166" t="s">
        <v>86</v>
      </c>
      <c r="AV198" s="13" t="s">
        <v>161</v>
      </c>
      <c r="AW198" s="13" t="s">
        <v>33</v>
      </c>
      <c r="AX198" s="13" t="s">
        <v>84</v>
      </c>
      <c r="AY198" s="166" t="s">
        <v>143</v>
      </c>
    </row>
    <row r="199" spans="2:65" s="1" customFormat="1" ht="14.5" customHeight="1">
      <c r="B199" s="137"/>
      <c r="C199" s="138" t="s">
        <v>253</v>
      </c>
      <c r="D199" s="138" t="s">
        <v>148</v>
      </c>
      <c r="E199" s="140" t="s">
        <v>336</v>
      </c>
      <c r="F199" s="141" t="s">
        <v>337</v>
      </c>
      <c r="G199" s="142" t="s">
        <v>151</v>
      </c>
      <c r="H199" s="143">
        <v>3.6429999999999998</v>
      </c>
      <c r="I199" s="144"/>
      <c r="J199" s="145">
        <f>ROUND(I199*H199,2)</f>
        <v>0</v>
      </c>
      <c r="K199" s="146"/>
      <c r="L199" s="32"/>
      <c r="M199" s="147" t="s">
        <v>1</v>
      </c>
      <c r="N199" s="148" t="s">
        <v>42</v>
      </c>
      <c r="P199" s="149">
        <f>O199*H199</f>
        <v>0</v>
      </c>
      <c r="Q199" s="149">
        <v>0</v>
      </c>
      <c r="R199" s="149">
        <f>Q199*H199</f>
        <v>0</v>
      </c>
      <c r="S199" s="149">
        <v>1.4999999999999999E-2</v>
      </c>
      <c r="T199" s="150">
        <f>S199*H199</f>
        <v>5.4644999999999992E-2</v>
      </c>
      <c r="AR199" s="151" t="s">
        <v>152</v>
      </c>
      <c r="AT199" s="151" t="s">
        <v>148</v>
      </c>
      <c r="AU199" s="151" t="s">
        <v>86</v>
      </c>
      <c r="AY199" s="17" t="s">
        <v>143</v>
      </c>
      <c r="BE199" s="152">
        <f>IF(N199="základní",J199,0)</f>
        <v>0</v>
      </c>
      <c r="BF199" s="152">
        <f>IF(N199="snížená",J199,0)</f>
        <v>0</v>
      </c>
      <c r="BG199" s="152">
        <f>IF(N199="zákl. přenesená",J199,0)</f>
        <v>0</v>
      </c>
      <c r="BH199" s="152">
        <f>IF(N199="sníž. přenesená",J199,0)</f>
        <v>0</v>
      </c>
      <c r="BI199" s="152">
        <f>IF(N199="nulová",J199,0)</f>
        <v>0</v>
      </c>
      <c r="BJ199" s="17" t="s">
        <v>84</v>
      </c>
      <c r="BK199" s="152">
        <f>ROUND(I199*H199,2)</f>
        <v>0</v>
      </c>
      <c r="BL199" s="17" t="s">
        <v>152</v>
      </c>
      <c r="BM199" s="151" t="s">
        <v>871</v>
      </c>
    </row>
    <row r="200" spans="2:65" s="1" customFormat="1" ht="24">
      <c r="B200" s="32"/>
      <c r="D200" s="153" t="s">
        <v>155</v>
      </c>
      <c r="F200" s="154" t="s">
        <v>339</v>
      </c>
      <c r="I200" s="155"/>
      <c r="L200" s="32"/>
      <c r="M200" s="156"/>
      <c r="T200" s="56"/>
      <c r="AT200" s="17" t="s">
        <v>155</v>
      </c>
      <c r="AU200" s="17" t="s">
        <v>86</v>
      </c>
    </row>
    <row r="201" spans="2:65" s="1" customFormat="1" ht="36">
      <c r="B201" s="32"/>
      <c r="D201" s="153" t="s">
        <v>156</v>
      </c>
      <c r="F201" s="157" t="s">
        <v>327</v>
      </c>
      <c r="I201" s="155"/>
      <c r="L201" s="32"/>
      <c r="M201" s="156"/>
      <c r="T201" s="56"/>
      <c r="AT201" s="17" t="s">
        <v>156</v>
      </c>
      <c r="AU201" s="17" t="s">
        <v>86</v>
      </c>
    </row>
    <row r="202" spans="2:65" s="12" customFormat="1" ht="12">
      <c r="B202" s="158"/>
      <c r="D202" s="153" t="s">
        <v>158</v>
      </c>
      <c r="F202" s="160" t="s">
        <v>868</v>
      </c>
      <c r="H202" s="161">
        <v>3.6429999999999998</v>
      </c>
      <c r="I202" s="162"/>
      <c r="L202" s="158"/>
      <c r="M202" s="163"/>
      <c r="T202" s="164"/>
      <c r="AT202" s="159" t="s">
        <v>158</v>
      </c>
      <c r="AU202" s="159" t="s">
        <v>86</v>
      </c>
      <c r="AV202" s="12" t="s">
        <v>86</v>
      </c>
      <c r="AW202" s="12" t="s">
        <v>3</v>
      </c>
      <c r="AX202" s="12" t="s">
        <v>84</v>
      </c>
      <c r="AY202" s="159" t="s">
        <v>143</v>
      </c>
    </row>
    <row r="203" spans="2:65" s="1" customFormat="1" ht="14.5" customHeight="1">
      <c r="B203" s="137"/>
      <c r="C203" s="138" t="s">
        <v>263</v>
      </c>
      <c r="D203" s="138" t="s">
        <v>148</v>
      </c>
      <c r="E203" s="140" t="s">
        <v>350</v>
      </c>
      <c r="F203" s="141" t="s">
        <v>351</v>
      </c>
      <c r="G203" s="142" t="s">
        <v>332</v>
      </c>
      <c r="H203" s="143">
        <v>0.11700000000000002</v>
      </c>
      <c r="I203" s="144"/>
      <c r="J203" s="145">
        <f>ROUND(I203*H203,2)</f>
        <v>0</v>
      </c>
      <c r="K203" s="146"/>
      <c r="L203" s="32"/>
      <c r="M203" s="147" t="s">
        <v>1</v>
      </c>
      <c r="N203" s="148" t="s">
        <v>42</v>
      </c>
      <c r="P203" s="149">
        <f>O203*H203</f>
        <v>0</v>
      </c>
      <c r="Q203" s="149">
        <v>2.3369999999999995E-2</v>
      </c>
      <c r="R203" s="149">
        <f>Q203*H203</f>
        <v>2.7342899999999999E-3</v>
      </c>
      <c r="S203" s="149">
        <v>0</v>
      </c>
      <c r="T203" s="150">
        <f>S203*H203</f>
        <v>0</v>
      </c>
      <c r="AR203" s="151" t="s">
        <v>152</v>
      </c>
      <c r="AT203" s="151" t="s">
        <v>148</v>
      </c>
      <c r="AU203" s="151" t="s">
        <v>86</v>
      </c>
      <c r="AY203" s="17" t="s">
        <v>143</v>
      </c>
      <c r="BE203" s="152">
        <f>IF(N203="základní",J203,0)</f>
        <v>0</v>
      </c>
      <c r="BF203" s="152">
        <f>IF(N203="snížená",J203,0)</f>
        <v>0</v>
      </c>
      <c r="BG203" s="152">
        <f>IF(N203="zákl. přenesená",J203,0)</f>
        <v>0</v>
      </c>
      <c r="BH203" s="152">
        <f>IF(N203="sníž. přenesená",J203,0)</f>
        <v>0</v>
      </c>
      <c r="BI203" s="152">
        <f>IF(N203="nulová",J203,0)</f>
        <v>0</v>
      </c>
      <c r="BJ203" s="17" t="s">
        <v>84</v>
      </c>
      <c r="BK203" s="152">
        <f>ROUND(I203*H203,2)</f>
        <v>0</v>
      </c>
      <c r="BL203" s="17" t="s">
        <v>152</v>
      </c>
      <c r="BM203" s="151" t="s">
        <v>872</v>
      </c>
    </row>
    <row r="204" spans="2:65" s="1" customFormat="1" ht="12">
      <c r="B204" s="32"/>
      <c r="D204" s="153" t="s">
        <v>155</v>
      </c>
      <c r="F204" s="154" t="s">
        <v>353</v>
      </c>
      <c r="I204" s="155"/>
      <c r="L204" s="32"/>
      <c r="M204" s="156"/>
      <c r="T204" s="56"/>
      <c r="AT204" s="17" t="s">
        <v>155</v>
      </c>
      <c r="AU204" s="17" t="s">
        <v>86</v>
      </c>
    </row>
    <row r="205" spans="2:65" s="12" customFormat="1" ht="12">
      <c r="B205" s="158"/>
      <c r="D205" s="153" t="s">
        <v>158</v>
      </c>
      <c r="E205" s="159" t="s">
        <v>1</v>
      </c>
      <c r="F205" s="160" t="s">
        <v>873</v>
      </c>
      <c r="H205" s="161">
        <v>0.11700000000000002</v>
      </c>
      <c r="I205" s="162"/>
      <c r="L205" s="158"/>
      <c r="M205" s="163"/>
      <c r="T205" s="164"/>
      <c r="AT205" s="159" t="s">
        <v>158</v>
      </c>
      <c r="AU205" s="159" t="s">
        <v>86</v>
      </c>
      <c r="AV205" s="12" t="s">
        <v>86</v>
      </c>
      <c r="AW205" s="12" t="s">
        <v>33</v>
      </c>
      <c r="AX205" s="12" t="s">
        <v>77</v>
      </c>
      <c r="AY205" s="159" t="s">
        <v>143</v>
      </c>
    </row>
    <row r="206" spans="2:65" s="13" customFormat="1" ht="12">
      <c r="B206" s="165"/>
      <c r="D206" s="153" t="s">
        <v>158</v>
      </c>
      <c r="E206" s="166" t="s">
        <v>1</v>
      </c>
      <c r="F206" s="167" t="s">
        <v>160</v>
      </c>
      <c r="H206" s="168">
        <v>0.11700000000000002</v>
      </c>
      <c r="I206" s="169"/>
      <c r="L206" s="165"/>
      <c r="M206" s="170"/>
      <c r="T206" s="171"/>
      <c r="AT206" s="166" t="s">
        <v>158</v>
      </c>
      <c r="AU206" s="166" t="s">
        <v>86</v>
      </c>
      <c r="AV206" s="13" t="s">
        <v>161</v>
      </c>
      <c r="AW206" s="13" t="s">
        <v>33</v>
      </c>
      <c r="AX206" s="13" t="s">
        <v>84</v>
      </c>
      <c r="AY206" s="166" t="s">
        <v>143</v>
      </c>
    </row>
    <row r="207" spans="2:65" s="1" customFormat="1" ht="14.5" customHeight="1">
      <c r="B207" s="137"/>
      <c r="C207" s="138" t="s">
        <v>270</v>
      </c>
      <c r="D207" s="138" t="s">
        <v>148</v>
      </c>
      <c r="E207" s="140" t="s">
        <v>355</v>
      </c>
      <c r="F207" s="141" t="s">
        <v>356</v>
      </c>
      <c r="G207" s="142" t="s">
        <v>233</v>
      </c>
      <c r="H207" s="143">
        <v>7.2999999999999995E-2</v>
      </c>
      <c r="I207" s="144"/>
      <c r="J207" s="145">
        <f>ROUND(I207*H207,2)</f>
        <v>0</v>
      </c>
      <c r="K207" s="146"/>
      <c r="L207" s="32"/>
      <c r="M207" s="147" t="s">
        <v>1</v>
      </c>
      <c r="N207" s="148" t="s">
        <v>42</v>
      </c>
      <c r="P207" s="149">
        <f>O207*H207</f>
        <v>0</v>
      </c>
      <c r="Q207" s="149">
        <v>0</v>
      </c>
      <c r="R207" s="149">
        <f>Q207*H207</f>
        <v>0</v>
      </c>
      <c r="S207" s="149">
        <v>0</v>
      </c>
      <c r="T207" s="150">
        <f>S207*H207</f>
        <v>0</v>
      </c>
      <c r="AR207" s="151" t="s">
        <v>152</v>
      </c>
      <c r="AT207" s="151" t="s">
        <v>148</v>
      </c>
      <c r="AU207" s="151" t="s">
        <v>86</v>
      </c>
      <c r="AY207" s="17" t="s">
        <v>143</v>
      </c>
      <c r="BE207" s="152">
        <f>IF(N207="základní",J207,0)</f>
        <v>0</v>
      </c>
      <c r="BF207" s="152">
        <f>IF(N207="snížená",J207,0)</f>
        <v>0</v>
      </c>
      <c r="BG207" s="152">
        <f>IF(N207="zákl. přenesená",J207,0)</f>
        <v>0</v>
      </c>
      <c r="BH207" s="152">
        <f>IF(N207="sníž. přenesená",J207,0)</f>
        <v>0</v>
      </c>
      <c r="BI207" s="152">
        <f>IF(N207="nulová",J207,0)</f>
        <v>0</v>
      </c>
      <c r="BJ207" s="17" t="s">
        <v>84</v>
      </c>
      <c r="BK207" s="152">
        <f>ROUND(I207*H207,2)</f>
        <v>0</v>
      </c>
      <c r="BL207" s="17" t="s">
        <v>152</v>
      </c>
      <c r="BM207" s="151" t="s">
        <v>874</v>
      </c>
    </row>
    <row r="208" spans="2:65" s="1" customFormat="1" ht="24">
      <c r="B208" s="32"/>
      <c r="D208" s="153" t="s">
        <v>155</v>
      </c>
      <c r="F208" s="154" t="s">
        <v>358</v>
      </c>
      <c r="I208" s="155"/>
      <c r="L208" s="32"/>
      <c r="M208" s="156"/>
      <c r="T208" s="56"/>
      <c r="AT208" s="17" t="s">
        <v>155</v>
      </c>
      <c r="AU208" s="17" t="s">
        <v>86</v>
      </c>
    </row>
    <row r="209" spans="2:65" s="1" customFormat="1" ht="14.5" customHeight="1">
      <c r="B209" s="137"/>
      <c r="C209" s="138" t="s">
        <v>278</v>
      </c>
      <c r="D209" s="138" t="s">
        <v>148</v>
      </c>
      <c r="E209" s="140" t="s">
        <v>360</v>
      </c>
      <c r="F209" s="141" t="s">
        <v>361</v>
      </c>
      <c r="G209" s="142" t="s">
        <v>233</v>
      </c>
      <c r="H209" s="143">
        <v>7.2999999999999995E-2</v>
      </c>
      <c r="I209" s="144"/>
      <c r="J209" s="145">
        <f>ROUND(I209*H209,2)</f>
        <v>0</v>
      </c>
      <c r="K209" s="146"/>
      <c r="L209" s="32"/>
      <c r="M209" s="147" t="s">
        <v>1</v>
      </c>
      <c r="N209" s="148" t="s">
        <v>42</v>
      </c>
      <c r="P209" s="149">
        <f>O209*H209</f>
        <v>0</v>
      </c>
      <c r="Q209" s="149">
        <v>0</v>
      </c>
      <c r="R209" s="149">
        <f>Q209*H209</f>
        <v>0</v>
      </c>
      <c r="S209" s="149">
        <v>0</v>
      </c>
      <c r="T209" s="150">
        <f>S209*H209</f>
        <v>0</v>
      </c>
      <c r="AR209" s="151" t="s">
        <v>152</v>
      </c>
      <c r="AT209" s="151" t="s">
        <v>148</v>
      </c>
      <c r="AU209" s="151" t="s">
        <v>86</v>
      </c>
      <c r="AY209" s="17" t="s">
        <v>143</v>
      </c>
      <c r="BE209" s="152">
        <f>IF(N209="základní",J209,0)</f>
        <v>0</v>
      </c>
      <c r="BF209" s="152">
        <f>IF(N209="snížená",J209,0)</f>
        <v>0</v>
      </c>
      <c r="BG209" s="152">
        <f>IF(N209="zákl. přenesená",J209,0)</f>
        <v>0</v>
      </c>
      <c r="BH209" s="152">
        <f>IF(N209="sníž. přenesená",J209,0)</f>
        <v>0</v>
      </c>
      <c r="BI209" s="152">
        <f>IF(N209="nulová",J209,0)</f>
        <v>0</v>
      </c>
      <c r="BJ209" s="17" t="s">
        <v>84</v>
      </c>
      <c r="BK209" s="152">
        <f>ROUND(I209*H209,2)</f>
        <v>0</v>
      </c>
      <c r="BL209" s="17" t="s">
        <v>152</v>
      </c>
      <c r="BM209" s="151" t="s">
        <v>875</v>
      </c>
    </row>
    <row r="210" spans="2:65" s="1" customFormat="1" ht="24">
      <c r="B210" s="32"/>
      <c r="D210" s="153" t="s">
        <v>155</v>
      </c>
      <c r="F210" s="154" t="s">
        <v>363</v>
      </c>
      <c r="I210" s="155"/>
      <c r="L210" s="32"/>
      <c r="M210" s="156"/>
      <c r="T210" s="56"/>
      <c r="AT210" s="17" t="s">
        <v>155</v>
      </c>
      <c r="AU210" s="17" t="s">
        <v>86</v>
      </c>
    </row>
    <row r="211" spans="2:65" s="11" customFormat="1" ht="22.75" customHeight="1">
      <c r="B211" s="125"/>
      <c r="D211" s="126" t="s">
        <v>76</v>
      </c>
      <c r="E211" s="135" t="s">
        <v>364</v>
      </c>
      <c r="F211" s="135" t="s">
        <v>365</v>
      </c>
      <c r="I211" s="128"/>
      <c r="J211" s="136">
        <f>BK211</f>
        <v>0</v>
      </c>
      <c r="L211" s="125"/>
      <c r="M211" s="130"/>
      <c r="P211" s="131">
        <f>SUM(P212:P278)</f>
        <v>0</v>
      </c>
      <c r="R211" s="131">
        <f>SUM(R212:R278)</f>
        <v>0.28145577999999999</v>
      </c>
      <c r="T211" s="132">
        <f>SUM(T212:T278)</f>
        <v>3.8435979999999995E-2</v>
      </c>
      <c r="AR211" s="126" t="s">
        <v>86</v>
      </c>
      <c r="AT211" s="133" t="s">
        <v>76</v>
      </c>
      <c r="AU211" s="133" t="s">
        <v>84</v>
      </c>
      <c r="AY211" s="126" t="s">
        <v>143</v>
      </c>
      <c r="BK211" s="134">
        <f>SUM(BK212:BK278)</f>
        <v>0</v>
      </c>
    </row>
    <row r="212" spans="2:65" s="1" customFormat="1" ht="14.5" customHeight="1">
      <c r="B212" s="137"/>
      <c r="C212" s="138" t="s">
        <v>7</v>
      </c>
      <c r="D212" s="138" t="s">
        <v>148</v>
      </c>
      <c r="E212" s="140" t="s">
        <v>379</v>
      </c>
      <c r="F212" s="141" t="s">
        <v>380</v>
      </c>
      <c r="G212" s="142" t="s">
        <v>190</v>
      </c>
      <c r="H212" s="143">
        <v>10.273999999999997</v>
      </c>
      <c r="I212" s="144"/>
      <c r="J212" s="145">
        <f>ROUND(I212*H212,2)</f>
        <v>0</v>
      </c>
      <c r="K212" s="146"/>
      <c r="L212" s="32"/>
      <c r="M212" s="147" t="s">
        <v>1</v>
      </c>
      <c r="N212" s="148" t="s">
        <v>42</v>
      </c>
      <c r="P212" s="149">
        <f>O212*H212</f>
        <v>0</v>
      </c>
      <c r="Q212" s="149">
        <v>0</v>
      </c>
      <c r="R212" s="149">
        <f>Q212*H212</f>
        <v>0</v>
      </c>
      <c r="S212" s="149">
        <v>1.7700000000000001E-3</v>
      </c>
      <c r="T212" s="150">
        <f>S212*H212</f>
        <v>1.8184979999999996E-2</v>
      </c>
      <c r="AR212" s="151" t="s">
        <v>152</v>
      </c>
      <c r="AT212" s="151" t="s">
        <v>148</v>
      </c>
      <c r="AU212" s="151" t="s">
        <v>86</v>
      </c>
      <c r="AY212" s="17" t="s">
        <v>143</v>
      </c>
      <c r="BE212" s="152">
        <f>IF(N212="základní",J212,0)</f>
        <v>0</v>
      </c>
      <c r="BF212" s="152">
        <f>IF(N212="snížená",J212,0)</f>
        <v>0</v>
      </c>
      <c r="BG212" s="152">
        <f>IF(N212="zákl. přenesená",J212,0)</f>
        <v>0</v>
      </c>
      <c r="BH212" s="152">
        <f>IF(N212="sníž. přenesená",J212,0)</f>
        <v>0</v>
      </c>
      <c r="BI212" s="152">
        <f>IF(N212="nulová",J212,0)</f>
        <v>0</v>
      </c>
      <c r="BJ212" s="17" t="s">
        <v>84</v>
      </c>
      <c r="BK212" s="152">
        <f>ROUND(I212*H212,2)</f>
        <v>0</v>
      </c>
      <c r="BL212" s="17" t="s">
        <v>152</v>
      </c>
      <c r="BM212" s="151" t="s">
        <v>876</v>
      </c>
    </row>
    <row r="213" spans="2:65" s="1" customFormat="1" ht="12">
      <c r="B213" s="32"/>
      <c r="D213" s="153" t="s">
        <v>155</v>
      </c>
      <c r="F213" s="154" t="s">
        <v>382</v>
      </c>
      <c r="I213" s="155"/>
      <c r="L213" s="32"/>
      <c r="M213" s="156"/>
      <c r="T213" s="56"/>
      <c r="AT213" s="17" t="s">
        <v>155</v>
      </c>
      <c r="AU213" s="17" t="s">
        <v>86</v>
      </c>
    </row>
    <row r="214" spans="2:65" s="1" customFormat="1" ht="24">
      <c r="B214" s="32"/>
      <c r="D214" s="153" t="s">
        <v>156</v>
      </c>
      <c r="F214" s="157" t="s">
        <v>157</v>
      </c>
      <c r="I214" s="155"/>
      <c r="L214" s="32"/>
      <c r="M214" s="156"/>
      <c r="T214" s="56"/>
      <c r="AT214" s="17" t="s">
        <v>156</v>
      </c>
      <c r="AU214" s="17" t="s">
        <v>86</v>
      </c>
    </row>
    <row r="215" spans="2:65" s="14" customFormat="1" ht="12">
      <c r="B215" s="184"/>
      <c r="D215" s="153" t="s">
        <v>158</v>
      </c>
      <c r="E215" s="185" t="s">
        <v>1</v>
      </c>
      <c r="F215" s="186" t="s">
        <v>877</v>
      </c>
      <c r="H215" s="185" t="s">
        <v>1</v>
      </c>
      <c r="I215" s="187"/>
      <c r="L215" s="184"/>
      <c r="M215" s="188"/>
      <c r="T215" s="189"/>
      <c r="AT215" s="185" t="s">
        <v>158</v>
      </c>
      <c r="AU215" s="185" t="s">
        <v>86</v>
      </c>
      <c r="AV215" s="14" t="s">
        <v>84</v>
      </c>
      <c r="AW215" s="14" t="s">
        <v>33</v>
      </c>
      <c r="AX215" s="14" t="s">
        <v>77</v>
      </c>
      <c r="AY215" s="185" t="s">
        <v>143</v>
      </c>
    </row>
    <row r="216" spans="2:65" s="12" customFormat="1" ht="12">
      <c r="B216" s="158"/>
      <c r="D216" s="153" t="s">
        <v>158</v>
      </c>
      <c r="E216" s="159" t="s">
        <v>1</v>
      </c>
      <c r="F216" s="160" t="s">
        <v>878</v>
      </c>
      <c r="H216" s="161">
        <v>9.34</v>
      </c>
      <c r="I216" s="162"/>
      <c r="L216" s="158"/>
      <c r="M216" s="163"/>
      <c r="T216" s="164"/>
      <c r="AT216" s="159" t="s">
        <v>158</v>
      </c>
      <c r="AU216" s="159" t="s">
        <v>86</v>
      </c>
      <c r="AV216" s="12" t="s">
        <v>86</v>
      </c>
      <c r="AW216" s="12" t="s">
        <v>33</v>
      </c>
      <c r="AX216" s="12" t="s">
        <v>77</v>
      </c>
      <c r="AY216" s="159" t="s">
        <v>143</v>
      </c>
    </row>
    <row r="217" spans="2:65" s="13" customFormat="1" ht="12">
      <c r="B217" s="165"/>
      <c r="D217" s="153" t="s">
        <v>158</v>
      </c>
      <c r="E217" s="166" t="s">
        <v>1</v>
      </c>
      <c r="F217" s="167" t="s">
        <v>160</v>
      </c>
      <c r="H217" s="168">
        <v>9.34</v>
      </c>
      <c r="I217" s="169"/>
      <c r="L217" s="165"/>
      <c r="M217" s="170"/>
      <c r="T217" s="171"/>
      <c r="AT217" s="166" t="s">
        <v>158</v>
      </c>
      <c r="AU217" s="166" t="s">
        <v>86</v>
      </c>
      <c r="AV217" s="13" t="s">
        <v>161</v>
      </c>
      <c r="AW217" s="13" t="s">
        <v>33</v>
      </c>
      <c r="AX217" s="13" t="s">
        <v>84</v>
      </c>
      <c r="AY217" s="166" t="s">
        <v>143</v>
      </c>
    </row>
    <row r="218" spans="2:65" s="12" customFormat="1" ht="12">
      <c r="B218" s="158"/>
      <c r="D218" s="153" t="s">
        <v>158</v>
      </c>
      <c r="F218" s="160" t="s">
        <v>879</v>
      </c>
      <c r="H218" s="161">
        <v>10.273999999999997</v>
      </c>
      <c r="I218" s="162"/>
      <c r="L218" s="158"/>
      <c r="M218" s="163"/>
      <c r="T218" s="164"/>
      <c r="AT218" s="159" t="s">
        <v>158</v>
      </c>
      <c r="AU218" s="159" t="s">
        <v>86</v>
      </c>
      <c r="AV218" s="12" t="s">
        <v>86</v>
      </c>
      <c r="AW218" s="12" t="s">
        <v>3</v>
      </c>
      <c r="AX218" s="12" t="s">
        <v>84</v>
      </c>
      <c r="AY218" s="159" t="s">
        <v>143</v>
      </c>
    </row>
    <row r="219" spans="2:65" s="1" customFormat="1" ht="14.5" customHeight="1">
      <c r="B219" s="137"/>
      <c r="C219" s="138" t="s">
        <v>294</v>
      </c>
      <c r="D219" s="138" t="s">
        <v>148</v>
      </c>
      <c r="E219" s="140" t="s">
        <v>392</v>
      </c>
      <c r="F219" s="141" t="s">
        <v>393</v>
      </c>
      <c r="G219" s="142" t="s">
        <v>190</v>
      </c>
      <c r="H219" s="143">
        <v>11.571999999999997</v>
      </c>
      <c r="I219" s="144"/>
      <c r="J219" s="145">
        <f>ROUND(I219*H219,2)</f>
        <v>0</v>
      </c>
      <c r="K219" s="146"/>
      <c r="L219" s="32"/>
      <c r="M219" s="147" t="s">
        <v>1</v>
      </c>
      <c r="N219" s="148" t="s">
        <v>42</v>
      </c>
      <c r="P219" s="149">
        <f>O219*H219</f>
        <v>0</v>
      </c>
      <c r="Q219" s="149">
        <v>0</v>
      </c>
      <c r="R219" s="149">
        <f>Q219*H219</f>
        <v>0</v>
      </c>
      <c r="S219" s="149">
        <v>1.75E-3</v>
      </c>
      <c r="T219" s="150">
        <f>S219*H219</f>
        <v>2.0250999999999995E-2</v>
      </c>
      <c r="AR219" s="151" t="s">
        <v>152</v>
      </c>
      <c r="AT219" s="151" t="s">
        <v>148</v>
      </c>
      <c r="AU219" s="151" t="s">
        <v>86</v>
      </c>
      <c r="AY219" s="17" t="s">
        <v>143</v>
      </c>
      <c r="BE219" s="152">
        <f>IF(N219="základní",J219,0)</f>
        <v>0</v>
      </c>
      <c r="BF219" s="152">
        <f>IF(N219="snížená",J219,0)</f>
        <v>0</v>
      </c>
      <c r="BG219" s="152">
        <f>IF(N219="zákl. přenesená",J219,0)</f>
        <v>0</v>
      </c>
      <c r="BH219" s="152">
        <f>IF(N219="sníž. přenesená",J219,0)</f>
        <v>0</v>
      </c>
      <c r="BI219" s="152">
        <f>IF(N219="nulová",J219,0)</f>
        <v>0</v>
      </c>
      <c r="BJ219" s="17" t="s">
        <v>84</v>
      </c>
      <c r="BK219" s="152">
        <f>ROUND(I219*H219,2)</f>
        <v>0</v>
      </c>
      <c r="BL219" s="17" t="s">
        <v>152</v>
      </c>
      <c r="BM219" s="151" t="s">
        <v>880</v>
      </c>
    </row>
    <row r="220" spans="2:65" s="1" customFormat="1" ht="12">
      <c r="B220" s="32"/>
      <c r="D220" s="153" t="s">
        <v>155</v>
      </c>
      <c r="F220" s="154" t="s">
        <v>395</v>
      </c>
      <c r="I220" s="155"/>
      <c r="L220" s="32"/>
      <c r="M220" s="156"/>
      <c r="T220" s="56"/>
      <c r="AT220" s="17" t="s">
        <v>155</v>
      </c>
      <c r="AU220" s="17" t="s">
        <v>86</v>
      </c>
    </row>
    <row r="221" spans="2:65" s="1" customFormat="1" ht="24">
      <c r="B221" s="32"/>
      <c r="D221" s="153" t="s">
        <v>156</v>
      </c>
      <c r="F221" s="157" t="s">
        <v>157</v>
      </c>
      <c r="I221" s="155"/>
      <c r="L221" s="32"/>
      <c r="M221" s="156"/>
      <c r="T221" s="56"/>
      <c r="AT221" s="17" t="s">
        <v>156</v>
      </c>
      <c r="AU221" s="17" t="s">
        <v>86</v>
      </c>
    </row>
    <row r="222" spans="2:65" s="14" customFormat="1" ht="12">
      <c r="B222" s="184"/>
      <c r="D222" s="153" t="s">
        <v>158</v>
      </c>
      <c r="E222" s="185" t="s">
        <v>1</v>
      </c>
      <c r="F222" s="186" t="s">
        <v>877</v>
      </c>
      <c r="H222" s="185" t="s">
        <v>1</v>
      </c>
      <c r="I222" s="187"/>
      <c r="L222" s="184"/>
      <c r="M222" s="188"/>
      <c r="T222" s="189"/>
      <c r="AT222" s="185" t="s">
        <v>158</v>
      </c>
      <c r="AU222" s="185" t="s">
        <v>86</v>
      </c>
      <c r="AV222" s="14" t="s">
        <v>84</v>
      </c>
      <c r="AW222" s="14" t="s">
        <v>33</v>
      </c>
      <c r="AX222" s="14" t="s">
        <v>77</v>
      </c>
      <c r="AY222" s="185" t="s">
        <v>143</v>
      </c>
    </row>
    <row r="223" spans="2:65" s="12" customFormat="1" ht="12">
      <c r="B223" s="158"/>
      <c r="D223" s="153" t="s">
        <v>158</v>
      </c>
      <c r="E223" s="159" t="s">
        <v>1</v>
      </c>
      <c r="F223" s="160" t="s">
        <v>881</v>
      </c>
      <c r="H223" s="161">
        <v>5.26</v>
      </c>
      <c r="I223" s="162"/>
      <c r="L223" s="158"/>
      <c r="M223" s="163"/>
      <c r="T223" s="164"/>
      <c r="AT223" s="159" t="s">
        <v>158</v>
      </c>
      <c r="AU223" s="159" t="s">
        <v>86</v>
      </c>
      <c r="AV223" s="12" t="s">
        <v>86</v>
      </c>
      <c r="AW223" s="12" t="s">
        <v>33</v>
      </c>
      <c r="AX223" s="12" t="s">
        <v>77</v>
      </c>
      <c r="AY223" s="159" t="s">
        <v>143</v>
      </c>
    </row>
    <row r="224" spans="2:65" s="12" customFormat="1" ht="12">
      <c r="B224" s="158"/>
      <c r="D224" s="153" t="s">
        <v>158</v>
      </c>
      <c r="E224" s="159" t="s">
        <v>1</v>
      </c>
      <c r="F224" s="160" t="s">
        <v>882</v>
      </c>
      <c r="H224" s="161">
        <v>5.26</v>
      </c>
      <c r="I224" s="162"/>
      <c r="L224" s="158"/>
      <c r="M224" s="163"/>
      <c r="T224" s="164"/>
      <c r="AT224" s="159" t="s">
        <v>158</v>
      </c>
      <c r="AU224" s="159" t="s">
        <v>86</v>
      </c>
      <c r="AV224" s="12" t="s">
        <v>86</v>
      </c>
      <c r="AW224" s="12" t="s">
        <v>33</v>
      </c>
      <c r="AX224" s="12" t="s">
        <v>77</v>
      </c>
      <c r="AY224" s="159" t="s">
        <v>143</v>
      </c>
    </row>
    <row r="225" spans="2:65" s="13" customFormat="1" ht="12">
      <c r="B225" s="165"/>
      <c r="D225" s="153" t="s">
        <v>158</v>
      </c>
      <c r="E225" s="166" t="s">
        <v>1</v>
      </c>
      <c r="F225" s="167" t="s">
        <v>160</v>
      </c>
      <c r="H225" s="168">
        <v>10.52</v>
      </c>
      <c r="I225" s="169"/>
      <c r="L225" s="165"/>
      <c r="M225" s="170"/>
      <c r="T225" s="171"/>
      <c r="AT225" s="166" t="s">
        <v>158</v>
      </c>
      <c r="AU225" s="166" t="s">
        <v>86</v>
      </c>
      <c r="AV225" s="13" t="s">
        <v>161</v>
      </c>
      <c r="AW225" s="13" t="s">
        <v>33</v>
      </c>
      <c r="AX225" s="13" t="s">
        <v>84</v>
      </c>
      <c r="AY225" s="166" t="s">
        <v>143</v>
      </c>
    </row>
    <row r="226" spans="2:65" s="12" customFormat="1" ht="12">
      <c r="B226" s="158"/>
      <c r="D226" s="153" t="s">
        <v>158</v>
      </c>
      <c r="F226" s="160" t="s">
        <v>883</v>
      </c>
      <c r="H226" s="161">
        <v>11.571999999999997</v>
      </c>
      <c r="I226" s="162"/>
      <c r="L226" s="158"/>
      <c r="M226" s="163"/>
      <c r="T226" s="164"/>
      <c r="AT226" s="159" t="s">
        <v>158</v>
      </c>
      <c r="AU226" s="159" t="s">
        <v>86</v>
      </c>
      <c r="AV226" s="12" t="s">
        <v>86</v>
      </c>
      <c r="AW226" s="12" t="s">
        <v>3</v>
      </c>
      <c r="AX226" s="12" t="s">
        <v>84</v>
      </c>
      <c r="AY226" s="159" t="s">
        <v>143</v>
      </c>
    </row>
    <row r="227" spans="2:65" s="1" customFormat="1" ht="14.5" customHeight="1">
      <c r="B227" s="137"/>
      <c r="C227" s="138" t="s">
        <v>299</v>
      </c>
      <c r="D227" s="138" t="s">
        <v>148</v>
      </c>
      <c r="E227" s="140" t="s">
        <v>441</v>
      </c>
      <c r="F227" s="141" t="s">
        <v>442</v>
      </c>
      <c r="G227" s="142" t="s">
        <v>151</v>
      </c>
      <c r="H227" s="143">
        <v>26.712</v>
      </c>
      <c r="I227" s="144"/>
      <c r="J227" s="145">
        <f>ROUND(I227*H227,2)</f>
        <v>0</v>
      </c>
      <c r="K227" s="146"/>
      <c r="L227" s="32"/>
      <c r="M227" s="147" t="s">
        <v>1</v>
      </c>
      <c r="N227" s="148" t="s">
        <v>42</v>
      </c>
      <c r="P227" s="149">
        <f>O227*H227</f>
        <v>0</v>
      </c>
      <c r="Q227" s="149">
        <v>5.8E-4</v>
      </c>
      <c r="R227" s="149">
        <f>Q227*H227</f>
        <v>1.549296E-2</v>
      </c>
      <c r="S227" s="149">
        <v>0</v>
      </c>
      <c r="T227" s="150">
        <f>S227*H227</f>
        <v>0</v>
      </c>
      <c r="AR227" s="151" t="s">
        <v>152</v>
      </c>
      <c r="AT227" s="151" t="s">
        <v>148</v>
      </c>
      <c r="AU227" s="151" t="s">
        <v>86</v>
      </c>
      <c r="AY227" s="17" t="s">
        <v>143</v>
      </c>
      <c r="BE227" s="152">
        <f>IF(N227="základní",J227,0)</f>
        <v>0</v>
      </c>
      <c r="BF227" s="152">
        <f>IF(N227="snížená",J227,0)</f>
        <v>0</v>
      </c>
      <c r="BG227" s="152">
        <f>IF(N227="zákl. přenesená",J227,0)</f>
        <v>0</v>
      </c>
      <c r="BH227" s="152">
        <f>IF(N227="sníž. přenesená",J227,0)</f>
        <v>0</v>
      </c>
      <c r="BI227" s="152">
        <f>IF(N227="nulová",J227,0)</f>
        <v>0</v>
      </c>
      <c r="BJ227" s="17" t="s">
        <v>84</v>
      </c>
      <c r="BK227" s="152">
        <f>ROUND(I227*H227,2)</f>
        <v>0</v>
      </c>
      <c r="BL227" s="17" t="s">
        <v>152</v>
      </c>
      <c r="BM227" s="151" t="s">
        <v>884</v>
      </c>
    </row>
    <row r="228" spans="2:65" s="1" customFormat="1" ht="12">
      <c r="B228" s="32"/>
      <c r="D228" s="153" t="s">
        <v>155</v>
      </c>
      <c r="F228" s="154" t="s">
        <v>444</v>
      </c>
      <c r="I228" s="155"/>
      <c r="L228" s="32"/>
      <c r="M228" s="156"/>
      <c r="T228" s="56"/>
      <c r="AT228" s="17" t="s">
        <v>155</v>
      </c>
      <c r="AU228" s="17" t="s">
        <v>86</v>
      </c>
    </row>
    <row r="229" spans="2:65" s="1" customFormat="1" ht="24">
      <c r="B229" s="32"/>
      <c r="D229" s="153" t="s">
        <v>156</v>
      </c>
      <c r="F229" s="157" t="s">
        <v>157</v>
      </c>
      <c r="I229" s="155"/>
      <c r="L229" s="32"/>
      <c r="M229" s="156"/>
      <c r="T229" s="56"/>
      <c r="AT229" s="17" t="s">
        <v>156</v>
      </c>
      <c r="AU229" s="17" t="s">
        <v>86</v>
      </c>
    </row>
    <row r="230" spans="2:65" s="12" customFormat="1" ht="12">
      <c r="B230" s="158"/>
      <c r="D230" s="153" t="s">
        <v>158</v>
      </c>
      <c r="F230" s="160" t="s">
        <v>866</v>
      </c>
      <c r="H230" s="161">
        <v>26.712</v>
      </c>
      <c r="I230" s="162"/>
      <c r="L230" s="158"/>
      <c r="M230" s="163"/>
      <c r="T230" s="164"/>
      <c r="AT230" s="159" t="s">
        <v>158</v>
      </c>
      <c r="AU230" s="159" t="s">
        <v>86</v>
      </c>
      <c r="AV230" s="12" t="s">
        <v>86</v>
      </c>
      <c r="AW230" s="12" t="s">
        <v>3</v>
      </c>
      <c r="AX230" s="12" t="s">
        <v>84</v>
      </c>
      <c r="AY230" s="159" t="s">
        <v>143</v>
      </c>
    </row>
    <row r="231" spans="2:65" s="1" customFormat="1" ht="14.5" customHeight="1">
      <c r="B231" s="137"/>
      <c r="C231" s="138" t="s">
        <v>306</v>
      </c>
      <c r="D231" s="138" t="s">
        <v>148</v>
      </c>
      <c r="E231" s="140" t="s">
        <v>446</v>
      </c>
      <c r="F231" s="141" t="s">
        <v>447</v>
      </c>
      <c r="G231" s="142" t="s">
        <v>151</v>
      </c>
      <c r="H231" s="143">
        <v>26.712</v>
      </c>
      <c r="I231" s="144"/>
      <c r="J231" s="145">
        <f>ROUND(I231*H231,2)</f>
        <v>0</v>
      </c>
      <c r="K231" s="146"/>
      <c r="L231" s="32"/>
      <c r="M231" s="147" t="s">
        <v>1</v>
      </c>
      <c r="N231" s="148" t="s">
        <v>42</v>
      </c>
      <c r="P231" s="149">
        <f>O231*H231</f>
        <v>0</v>
      </c>
      <c r="Q231" s="149">
        <v>6.6100000000000004E-3</v>
      </c>
      <c r="R231" s="149">
        <f>Q231*H231</f>
        <v>0.17656632</v>
      </c>
      <c r="S231" s="149">
        <v>0</v>
      </c>
      <c r="T231" s="150">
        <f>S231*H231</f>
        <v>0</v>
      </c>
      <c r="AR231" s="151" t="s">
        <v>152</v>
      </c>
      <c r="AT231" s="151" t="s">
        <v>148</v>
      </c>
      <c r="AU231" s="151" t="s">
        <v>86</v>
      </c>
      <c r="AY231" s="17" t="s">
        <v>143</v>
      </c>
      <c r="BE231" s="152">
        <f>IF(N231="základní",J231,0)</f>
        <v>0</v>
      </c>
      <c r="BF231" s="152">
        <f>IF(N231="snížená",J231,0)</f>
        <v>0</v>
      </c>
      <c r="BG231" s="152">
        <f>IF(N231="zákl. přenesená",J231,0)</f>
        <v>0</v>
      </c>
      <c r="BH231" s="152">
        <f>IF(N231="sníž. přenesená",J231,0)</f>
        <v>0</v>
      </c>
      <c r="BI231" s="152">
        <f>IF(N231="nulová",J231,0)</f>
        <v>0</v>
      </c>
      <c r="BJ231" s="17" t="s">
        <v>84</v>
      </c>
      <c r="BK231" s="152">
        <f>ROUND(I231*H231,2)</f>
        <v>0</v>
      </c>
      <c r="BL231" s="17" t="s">
        <v>152</v>
      </c>
      <c r="BM231" s="151" t="s">
        <v>885</v>
      </c>
    </row>
    <row r="232" spans="2:65" s="1" customFormat="1" ht="24">
      <c r="B232" s="32"/>
      <c r="D232" s="153" t="s">
        <v>155</v>
      </c>
      <c r="F232" s="154" t="s">
        <v>449</v>
      </c>
      <c r="I232" s="155"/>
      <c r="L232" s="32"/>
      <c r="M232" s="156"/>
      <c r="T232" s="56"/>
      <c r="AT232" s="17" t="s">
        <v>155</v>
      </c>
      <c r="AU232" s="17" t="s">
        <v>86</v>
      </c>
    </row>
    <row r="233" spans="2:65" s="1" customFormat="1" ht="24">
      <c r="B233" s="32"/>
      <c r="D233" s="153" t="s">
        <v>156</v>
      </c>
      <c r="F233" s="157" t="s">
        <v>157</v>
      </c>
      <c r="I233" s="155"/>
      <c r="L233" s="32"/>
      <c r="M233" s="156"/>
      <c r="T233" s="56"/>
      <c r="AT233" s="17" t="s">
        <v>156</v>
      </c>
      <c r="AU233" s="17" t="s">
        <v>86</v>
      </c>
    </row>
    <row r="234" spans="2:65" s="12" customFormat="1" ht="12">
      <c r="B234" s="158"/>
      <c r="D234" s="153" t="s">
        <v>158</v>
      </c>
      <c r="F234" s="160" t="s">
        <v>866</v>
      </c>
      <c r="H234" s="161">
        <v>26.712</v>
      </c>
      <c r="I234" s="162"/>
      <c r="L234" s="158"/>
      <c r="M234" s="163"/>
      <c r="T234" s="164"/>
      <c r="AT234" s="159" t="s">
        <v>158</v>
      </c>
      <c r="AU234" s="159" t="s">
        <v>86</v>
      </c>
      <c r="AV234" s="12" t="s">
        <v>86</v>
      </c>
      <c r="AW234" s="12" t="s">
        <v>3</v>
      </c>
      <c r="AX234" s="12" t="s">
        <v>84</v>
      </c>
      <c r="AY234" s="159" t="s">
        <v>143</v>
      </c>
    </row>
    <row r="235" spans="2:65" s="1" customFormat="1" ht="14.5" customHeight="1">
      <c r="B235" s="137"/>
      <c r="C235" s="172" t="s">
        <v>311</v>
      </c>
      <c r="D235" s="172" t="s">
        <v>286</v>
      </c>
      <c r="E235" s="174" t="s">
        <v>451</v>
      </c>
      <c r="F235" s="175" t="s">
        <v>452</v>
      </c>
      <c r="G235" s="176" t="s">
        <v>190</v>
      </c>
      <c r="H235" s="177">
        <v>10.273999999999997</v>
      </c>
      <c r="I235" s="178"/>
      <c r="J235" s="179">
        <f>ROUND(I235*H235,2)</f>
        <v>0</v>
      </c>
      <c r="K235" s="180"/>
      <c r="L235" s="181"/>
      <c r="M235" s="182" t="s">
        <v>1</v>
      </c>
      <c r="N235" s="183" t="s">
        <v>42</v>
      </c>
      <c r="P235" s="149">
        <f>O235*H235</f>
        <v>0</v>
      </c>
      <c r="Q235" s="149">
        <v>2.2000000000000001E-4</v>
      </c>
      <c r="R235" s="149">
        <f>Q235*H235</f>
        <v>2.2602799999999995E-3</v>
      </c>
      <c r="S235" s="149">
        <v>0</v>
      </c>
      <c r="T235" s="150">
        <f>S235*H235</f>
        <v>0</v>
      </c>
      <c r="AR235" s="151" t="s">
        <v>289</v>
      </c>
      <c r="AT235" s="151" t="s">
        <v>286</v>
      </c>
      <c r="AU235" s="151" t="s">
        <v>86</v>
      </c>
      <c r="AY235" s="17" t="s">
        <v>143</v>
      </c>
      <c r="BE235" s="152">
        <f>IF(N235="základní",J235,0)</f>
        <v>0</v>
      </c>
      <c r="BF235" s="152">
        <f>IF(N235="snížená",J235,0)</f>
        <v>0</v>
      </c>
      <c r="BG235" s="152">
        <f>IF(N235="zákl. přenesená",J235,0)</f>
        <v>0</v>
      </c>
      <c r="BH235" s="152">
        <f>IF(N235="sníž. přenesená",J235,0)</f>
        <v>0</v>
      </c>
      <c r="BI235" s="152">
        <f>IF(N235="nulová",J235,0)</f>
        <v>0</v>
      </c>
      <c r="BJ235" s="17" t="s">
        <v>84</v>
      </c>
      <c r="BK235" s="152">
        <f>ROUND(I235*H235,2)</f>
        <v>0</v>
      </c>
      <c r="BL235" s="17" t="s">
        <v>152</v>
      </c>
      <c r="BM235" s="151" t="s">
        <v>886</v>
      </c>
    </row>
    <row r="236" spans="2:65" s="1" customFormat="1" ht="12">
      <c r="B236" s="32"/>
      <c r="D236" s="153" t="s">
        <v>155</v>
      </c>
      <c r="F236" s="154" t="s">
        <v>452</v>
      </c>
      <c r="I236" s="155"/>
      <c r="L236" s="32"/>
      <c r="M236" s="156"/>
      <c r="T236" s="56"/>
      <c r="AT236" s="17" t="s">
        <v>155</v>
      </c>
      <c r="AU236" s="17" t="s">
        <v>86</v>
      </c>
    </row>
    <row r="237" spans="2:65" s="1" customFormat="1" ht="24">
      <c r="B237" s="32"/>
      <c r="D237" s="153" t="s">
        <v>156</v>
      </c>
      <c r="F237" s="157" t="s">
        <v>157</v>
      </c>
      <c r="I237" s="155"/>
      <c r="L237" s="32"/>
      <c r="M237" s="156"/>
      <c r="T237" s="56"/>
      <c r="AT237" s="17" t="s">
        <v>156</v>
      </c>
      <c r="AU237" s="17" t="s">
        <v>86</v>
      </c>
    </row>
    <row r="238" spans="2:65" s="12" customFormat="1" ht="12">
      <c r="B238" s="158"/>
      <c r="D238" s="153" t="s">
        <v>158</v>
      </c>
      <c r="F238" s="160" t="s">
        <v>879</v>
      </c>
      <c r="H238" s="161">
        <v>10.273999999999997</v>
      </c>
      <c r="I238" s="162"/>
      <c r="L238" s="158"/>
      <c r="M238" s="163"/>
      <c r="T238" s="164"/>
      <c r="AT238" s="159" t="s">
        <v>158</v>
      </c>
      <c r="AU238" s="159" t="s">
        <v>86</v>
      </c>
      <c r="AV238" s="12" t="s">
        <v>86</v>
      </c>
      <c r="AW238" s="12" t="s">
        <v>3</v>
      </c>
      <c r="AX238" s="12" t="s">
        <v>84</v>
      </c>
      <c r="AY238" s="159" t="s">
        <v>143</v>
      </c>
    </row>
    <row r="239" spans="2:65" s="1" customFormat="1" ht="14.5" customHeight="1">
      <c r="B239" s="137"/>
      <c r="C239" s="138" t="s">
        <v>317</v>
      </c>
      <c r="D239" s="138" t="s">
        <v>148</v>
      </c>
      <c r="E239" s="140" t="s">
        <v>455</v>
      </c>
      <c r="F239" s="141" t="s">
        <v>456</v>
      </c>
      <c r="G239" s="142" t="s">
        <v>190</v>
      </c>
      <c r="H239" s="143">
        <v>10.273999999999997</v>
      </c>
      <c r="I239" s="144"/>
      <c r="J239" s="145">
        <f>ROUND(I239*H239,2)</f>
        <v>0</v>
      </c>
      <c r="K239" s="146"/>
      <c r="L239" s="32"/>
      <c r="M239" s="147" t="s">
        <v>1</v>
      </c>
      <c r="N239" s="148" t="s">
        <v>42</v>
      </c>
      <c r="P239" s="149">
        <f>O239*H239</f>
        <v>0</v>
      </c>
      <c r="Q239" s="149">
        <v>0</v>
      </c>
      <c r="R239" s="149">
        <f>Q239*H239</f>
        <v>0</v>
      </c>
      <c r="S239" s="149">
        <v>0</v>
      </c>
      <c r="T239" s="150">
        <f>S239*H239</f>
        <v>0</v>
      </c>
      <c r="AR239" s="151" t="s">
        <v>152</v>
      </c>
      <c r="AT239" s="151" t="s">
        <v>148</v>
      </c>
      <c r="AU239" s="151" t="s">
        <v>86</v>
      </c>
      <c r="AY239" s="17" t="s">
        <v>143</v>
      </c>
      <c r="BE239" s="152">
        <f>IF(N239="základní",J239,0)</f>
        <v>0</v>
      </c>
      <c r="BF239" s="152">
        <f>IF(N239="snížená",J239,0)</f>
        <v>0</v>
      </c>
      <c r="BG239" s="152">
        <f>IF(N239="zákl. přenesená",J239,0)</f>
        <v>0</v>
      </c>
      <c r="BH239" s="152">
        <f>IF(N239="sníž. přenesená",J239,0)</f>
        <v>0</v>
      </c>
      <c r="BI239" s="152">
        <f>IF(N239="nulová",J239,0)</f>
        <v>0</v>
      </c>
      <c r="BJ239" s="17" t="s">
        <v>84</v>
      </c>
      <c r="BK239" s="152">
        <f>ROUND(I239*H239,2)</f>
        <v>0</v>
      </c>
      <c r="BL239" s="17" t="s">
        <v>152</v>
      </c>
      <c r="BM239" s="151" t="s">
        <v>887</v>
      </c>
    </row>
    <row r="240" spans="2:65" s="1" customFormat="1" ht="12">
      <c r="B240" s="32"/>
      <c r="D240" s="153" t="s">
        <v>155</v>
      </c>
      <c r="F240" s="154" t="s">
        <v>458</v>
      </c>
      <c r="I240" s="155"/>
      <c r="L240" s="32"/>
      <c r="M240" s="156"/>
      <c r="T240" s="56"/>
      <c r="AT240" s="17" t="s">
        <v>155</v>
      </c>
      <c r="AU240" s="17" t="s">
        <v>86</v>
      </c>
    </row>
    <row r="241" spans="2:65" s="1" customFormat="1" ht="24">
      <c r="B241" s="32"/>
      <c r="D241" s="153" t="s">
        <v>156</v>
      </c>
      <c r="F241" s="157" t="s">
        <v>157</v>
      </c>
      <c r="I241" s="155"/>
      <c r="L241" s="32"/>
      <c r="M241" s="156"/>
      <c r="T241" s="56"/>
      <c r="AT241" s="17" t="s">
        <v>156</v>
      </c>
      <c r="AU241" s="17" t="s">
        <v>86</v>
      </c>
    </row>
    <row r="242" spans="2:65" s="14" customFormat="1" ht="12">
      <c r="B242" s="184"/>
      <c r="D242" s="153" t="s">
        <v>158</v>
      </c>
      <c r="E242" s="185" t="s">
        <v>1</v>
      </c>
      <c r="F242" s="186" t="s">
        <v>888</v>
      </c>
      <c r="H242" s="185" t="s">
        <v>1</v>
      </c>
      <c r="I242" s="187"/>
      <c r="L242" s="184"/>
      <c r="M242" s="188"/>
      <c r="T242" s="189"/>
      <c r="AT242" s="185" t="s">
        <v>158</v>
      </c>
      <c r="AU242" s="185" t="s">
        <v>86</v>
      </c>
      <c r="AV242" s="14" t="s">
        <v>84</v>
      </c>
      <c r="AW242" s="14" t="s">
        <v>33</v>
      </c>
      <c r="AX242" s="14" t="s">
        <v>77</v>
      </c>
      <c r="AY242" s="185" t="s">
        <v>143</v>
      </c>
    </row>
    <row r="243" spans="2:65" s="12" customFormat="1" ht="12">
      <c r="B243" s="158"/>
      <c r="D243" s="153" t="s">
        <v>158</v>
      </c>
      <c r="E243" s="159" t="s">
        <v>1</v>
      </c>
      <c r="F243" s="160" t="s">
        <v>889</v>
      </c>
      <c r="H243" s="161">
        <v>9.34</v>
      </c>
      <c r="I243" s="162"/>
      <c r="L243" s="158"/>
      <c r="M243" s="163"/>
      <c r="T243" s="164"/>
      <c r="AT243" s="159" t="s">
        <v>158</v>
      </c>
      <c r="AU243" s="159" t="s">
        <v>86</v>
      </c>
      <c r="AV243" s="12" t="s">
        <v>86</v>
      </c>
      <c r="AW243" s="12" t="s">
        <v>33</v>
      </c>
      <c r="AX243" s="12" t="s">
        <v>77</v>
      </c>
      <c r="AY243" s="159" t="s">
        <v>143</v>
      </c>
    </row>
    <row r="244" spans="2:65" s="13" customFormat="1" ht="12">
      <c r="B244" s="165"/>
      <c r="D244" s="153" t="s">
        <v>158</v>
      </c>
      <c r="E244" s="166" t="s">
        <v>1</v>
      </c>
      <c r="F244" s="167" t="s">
        <v>160</v>
      </c>
      <c r="H244" s="168">
        <v>9.34</v>
      </c>
      <c r="I244" s="169"/>
      <c r="L244" s="165"/>
      <c r="M244" s="170"/>
      <c r="T244" s="171"/>
      <c r="AT244" s="166" t="s">
        <v>158</v>
      </c>
      <c r="AU244" s="166" t="s">
        <v>86</v>
      </c>
      <c r="AV244" s="13" t="s">
        <v>161</v>
      </c>
      <c r="AW244" s="13" t="s">
        <v>33</v>
      </c>
      <c r="AX244" s="13" t="s">
        <v>84</v>
      </c>
      <c r="AY244" s="166" t="s">
        <v>143</v>
      </c>
    </row>
    <row r="245" spans="2:65" s="12" customFormat="1" ht="12">
      <c r="B245" s="158"/>
      <c r="D245" s="153" t="s">
        <v>158</v>
      </c>
      <c r="F245" s="160" t="s">
        <v>879</v>
      </c>
      <c r="H245" s="161">
        <v>10.273999999999997</v>
      </c>
      <c r="I245" s="162"/>
      <c r="L245" s="158"/>
      <c r="M245" s="163"/>
      <c r="T245" s="164"/>
      <c r="AT245" s="159" t="s">
        <v>158</v>
      </c>
      <c r="AU245" s="159" t="s">
        <v>86</v>
      </c>
      <c r="AV245" s="12" t="s">
        <v>86</v>
      </c>
      <c r="AW245" s="12" t="s">
        <v>3</v>
      </c>
      <c r="AX245" s="12" t="s">
        <v>84</v>
      </c>
      <c r="AY245" s="159" t="s">
        <v>143</v>
      </c>
    </row>
    <row r="246" spans="2:65" s="1" customFormat="1" ht="14.5" customHeight="1">
      <c r="B246" s="137"/>
      <c r="C246" s="172" t="s">
        <v>322</v>
      </c>
      <c r="D246" s="172" t="s">
        <v>286</v>
      </c>
      <c r="E246" s="174" t="s">
        <v>465</v>
      </c>
      <c r="F246" s="175" t="s">
        <v>466</v>
      </c>
      <c r="G246" s="176" t="s">
        <v>190</v>
      </c>
      <c r="H246" s="177">
        <v>20.547999999999998</v>
      </c>
      <c r="I246" s="178"/>
      <c r="J246" s="179">
        <f>ROUND(I246*H246,2)</f>
        <v>0</v>
      </c>
      <c r="K246" s="180"/>
      <c r="L246" s="181"/>
      <c r="M246" s="182" t="s">
        <v>1</v>
      </c>
      <c r="N246" s="183" t="s">
        <v>42</v>
      </c>
      <c r="P246" s="149">
        <f>O246*H246</f>
        <v>0</v>
      </c>
      <c r="Q246" s="149">
        <v>4.2999999999999999E-4</v>
      </c>
      <c r="R246" s="149">
        <f>Q246*H246</f>
        <v>8.8356399999999988E-3</v>
      </c>
      <c r="S246" s="149">
        <v>0</v>
      </c>
      <c r="T246" s="150">
        <f>S246*H246</f>
        <v>0</v>
      </c>
      <c r="AR246" s="151" t="s">
        <v>289</v>
      </c>
      <c r="AT246" s="151" t="s">
        <v>286</v>
      </c>
      <c r="AU246" s="151" t="s">
        <v>86</v>
      </c>
      <c r="AY246" s="17" t="s">
        <v>143</v>
      </c>
      <c r="BE246" s="152">
        <f>IF(N246="základní",J246,0)</f>
        <v>0</v>
      </c>
      <c r="BF246" s="152">
        <f>IF(N246="snížená",J246,0)</f>
        <v>0</v>
      </c>
      <c r="BG246" s="152">
        <f>IF(N246="zákl. přenesená",J246,0)</f>
        <v>0</v>
      </c>
      <c r="BH246" s="152">
        <f>IF(N246="sníž. přenesená",J246,0)</f>
        <v>0</v>
      </c>
      <c r="BI246" s="152">
        <f>IF(N246="nulová",J246,0)</f>
        <v>0</v>
      </c>
      <c r="BJ246" s="17" t="s">
        <v>84</v>
      </c>
      <c r="BK246" s="152">
        <f>ROUND(I246*H246,2)</f>
        <v>0</v>
      </c>
      <c r="BL246" s="17" t="s">
        <v>152</v>
      </c>
      <c r="BM246" s="151" t="s">
        <v>890</v>
      </c>
    </row>
    <row r="247" spans="2:65" s="1" customFormat="1" ht="12">
      <c r="B247" s="32"/>
      <c r="D247" s="153" t="s">
        <v>155</v>
      </c>
      <c r="F247" s="154" t="s">
        <v>466</v>
      </c>
      <c r="I247" s="155"/>
      <c r="L247" s="32"/>
      <c r="M247" s="156"/>
      <c r="T247" s="56"/>
      <c r="AT247" s="17" t="s">
        <v>155</v>
      </c>
      <c r="AU247" s="17" t="s">
        <v>86</v>
      </c>
    </row>
    <row r="248" spans="2:65" s="1" customFormat="1" ht="24">
      <c r="B248" s="32"/>
      <c r="D248" s="153" t="s">
        <v>156</v>
      </c>
      <c r="F248" s="157" t="s">
        <v>157</v>
      </c>
      <c r="I248" s="155"/>
      <c r="L248" s="32"/>
      <c r="M248" s="156"/>
      <c r="T248" s="56"/>
      <c r="AT248" s="17" t="s">
        <v>156</v>
      </c>
      <c r="AU248" s="17" t="s">
        <v>86</v>
      </c>
    </row>
    <row r="249" spans="2:65" s="12" customFormat="1" ht="12">
      <c r="B249" s="158"/>
      <c r="D249" s="153" t="s">
        <v>158</v>
      </c>
      <c r="E249" s="159" t="s">
        <v>1</v>
      </c>
      <c r="F249" s="160" t="s">
        <v>891</v>
      </c>
      <c r="H249" s="161">
        <v>10.273999999999997</v>
      </c>
      <c r="I249" s="162"/>
      <c r="L249" s="158"/>
      <c r="M249" s="163"/>
      <c r="T249" s="164"/>
      <c r="AT249" s="159" t="s">
        <v>158</v>
      </c>
      <c r="AU249" s="159" t="s">
        <v>86</v>
      </c>
      <c r="AV249" s="12" t="s">
        <v>86</v>
      </c>
      <c r="AW249" s="12" t="s">
        <v>33</v>
      </c>
      <c r="AX249" s="12" t="s">
        <v>77</v>
      </c>
      <c r="AY249" s="159" t="s">
        <v>143</v>
      </c>
    </row>
    <row r="250" spans="2:65" s="13" customFormat="1" ht="12">
      <c r="B250" s="165"/>
      <c r="D250" s="153" t="s">
        <v>158</v>
      </c>
      <c r="E250" s="166" t="s">
        <v>1</v>
      </c>
      <c r="F250" s="167" t="s">
        <v>160</v>
      </c>
      <c r="H250" s="168">
        <v>10.273999999999997</v>
      </c>
      <c r="I250" s="169"/>
      <c r="L250" s="165"/>
      <c r="M250" s="170"/>
      <c r="T250" s="171"/>
      <c r="AT250" s="166" t="s">
        <v>158</v>
      </c>
      <c r="AU250" s="166" t="s">
        <v>86</v>
      </c>
      <c r="AV250" s="13" t="s">
        <v>161</v>
      </c>
      <c r="AW250" s="13" t="s">
        <v>33</v>
      </c>
      <c r="AX250" s="13" t="s">
        <v>84</v>
      </c>
      <c r="AY250" s="166" t="s">
        <v>143</v>
      </c>
    </row>
    <row r="251" spans="2:65" s="12" customFormat="1" ht="12">
      <c r="B251" s="158"/>
      <c r="D251" s="153" t="s">
        <v>158</v>
      </c>
      <c r="F251" s="160" t="s">
        <v>892</v>
      </c>
      <c r="H251" s="161">
        <v>20.547999999999998</v>
      </c>
      <c r="I251" s="162"/>
      <c r="L251" s="158"/>
      <c r="M251" s="163"/>
      <c r="T251" s="164"/>
      <c r="AT251" s="159" t="s">
        <v>158</v>
      </c>
      <c r="AU251" s="159" t="s">
        <v>86</v>
      </c>
      <c r="AV251" s="12" t="s">
        <v>86</v>
      </c>
      <c r="AW251" s="12" t="s">
        <v>3</v>
      </c>
      <c r="AX251" s="12" t="s">
        <v>84</v>
      </c>
      <c r="AY251" s="159" t="s">
        <v>143</v>
      </c>
    </row>
    <row r="252" spans="2:65" s="1" customFormat="1" ht="14.5" customHeight="1">
      <c r="B252" s="137"/>
      <c r="C252" s="172" t="s">
        <v>329</v>
      </c>
      <c r="D252" s="172" t="s">
        <v>286</v>
      </c>
      <c r="E252" s="174" t="s">
        <v>471</v>
      </c>
      <c r="F252" s="175" t="s">
        <v>472</v>
      </c>
      <c r="G252" s="176" t="s">
        <v>273</v>
      </c>
      <c r="H252" s="177">
        <v>10.760999999999999</v>
      </c>
      <c r="I252" s="178"/>
      <c r="J252" s="179">
        <f>ROUND(I252*H252,2)</f>
        <v>0</v>
      </c>
      <c r="K252" s="180"/>
      <c r="L252" s="181"/>
      <c r="M252" s="182" t="s">
        <v>1</v>
      </c>
      <c r="N252" s="183" t="s">
        <v>42</v>
      </c>
      <c r="P252" s="149">
        <f>O252*H252</f>
        <v>0</v>
      </c>
      <c r="Q252" s="149">
        <v>4.2000000000000002E-4</v>
      </c>
      <c r="R252" s="149">
        <f>Q252*H252</f>
        <v>4.5196200000000002E-3</v>
      </c>
      <c r="S252" s="149">
        <v>0</v>
      </c>
      <c r="T252" s="150">
        <f>S252*H252</f>
        <v>0</v>
      </c>
      <c r="AR252" s="151" t="s">
        <v>289</v>
      </c>
      <c r="AT252" s="151" t="s">
        <v>286</v>
      </c>
      <c r="AU252" s="151" t="s">
        <v>86</v>
      </c>
      <c r="AY252" s="17" t="s">
        <v>143</v>
      </c>
      <c r="BE252" s="152">
        <f>IF(N252="základní",J252,0)</f>
        <v>0</v>
      </c>
      <c r="BF252" s="152">
        <f>IF(N252="snížená",J252,0)</f>
        <v>0</v>
      </c>
      <c r="BG252" s="152">
        <f>IF(N252="zákl. přenesená",J252,0)</f>
        <v>0</v>
      </c>
      <c r="BH252" s="152">
        <f>IF(N252="sníž. přenesená",J252,0)</f>
        <v>0</v>
      </c>
      <c r="BI252" s="152">
        <f>IF(N252="nulová",J252,0)</f>
        <v>0</v>
      </c>
      <c r="BJ252" s="17" t="s">
        <v>84</v>
      </c>
      <c r="BK252" s="152">
        <f>ROUND(I252*H252,2)</f>
        <v>0</v>
      </c>
      <c r="BL252" s="17" t="s">
        <v>152</v>
      </c>
      <c r="BM252" s="151" t="s">
        <v>893</v>
      </c>
    </row>
    <row r="253" spans="2:65" s="1" customFormat="1" ht="12">
      <c r="B253" s="32"/>
      <c r="D253" s="153" t="s">
        <v>155</v>
      </c>
      <c r="F253" s="154" t="s">
        <v>472</v>
      </c>
      <c r="I253" s="155"/>
      <c r="L253" s="32"/>
      <c r="M253" s="156"/>
      <c r="T253" s="56"/>
      <c r="AT253" s="17" t="s">
        <v>155</v>
      </c>
      <c r="AU253" s="17" t="s">
        <v>86</v>
      </c>
    </row>
    <row r="254" spans="2:65" s="1" customFormat="1" ht="24">
      <c r="B254" s="32"/>
      <c r="D254" s="153" t="s">
        <v>156</v>
      </c>
      <c r="F254" s="157" t="s">
        <v>157</v>
      </c>
      <c r="I254" s="155"/>
      <c r="L254" s="32"/>
      <c r="M254" s="156"/>
      <c r="T254" s="56"/>
      <c r="AT254" s="17" t="s">
        <v>156</v>
      </c>
      <c r="AU254" s="17" t="s">
        <v>86</v>
      </c>
    </row>
    <row r="255" spans="2:65" s="14" customFormat="1" ht="12">
      <c r="B255" s="184"/>
      <c r="D255" s="153" t="s">
        <v>158</v>
      </c>
      <c r="E255" s="185" t="s">
        <v>1</v>
      </c>
      <c r="F255" s="186" t="s">
        <v>894</v>
      </c>
      <c r="H255" s="185" t="s">
        <v>1</v>
      </c>
      <c r="I255" s="187"/>
      <c r="L255" s="184"/>
      <c r="M255" s="188"/>
      <c r="T255" s="189"/>
      <c r="AT255" s="185" t="s">
        <v>158</v>
      </c>
      <c r="AU255" s="185" t="s">
        <v>86</v>
      </c>
      <c r="AV255" s="14" t="s">
        <v>84</v>
      </c>
      <c r="AW255" s="14" t="s">
        <v>33</v>
      </c>
      <c r="AX255" s="14" t="s">
        <v>77</v>
      </c>
      <c r="AY255" s="185" t="s">
        <v>143</v>
      </c>
    </row>
    <row r="256" spans="2:65" s="12" customFormat="1" ht="12">
      <c r="B256" s="158"/>
      <c r="D256" s="153" t="s">
        <v>158</v>
      </c>
      <c r="E256" s="159" t="s">
        <v>1</v>
      </c>
      <c r="F256" s="160" t="s">
        <v>895</v>
      </c>
      <c r="H256" s="161">
        <v>9.7829999999999995</v>
      </c>
      <c r="I256" s="162"/>
      <c r="L256" s="158"/>
      <c r="M256" s="163"/>
      <c r="T256" s="164"/>
      <c r="AT256" s="159" t="s">
        <v>158</v>
      </c>
      <c r="AU256" s="159" t="s">
        <v>86</v>
      </c>
      <c r="AV256" s="12" t="s">
        <v>86</v>
      </c>
      <c r="AW256" s="12" t="s">
        <v>33</v>
      </c>
      <c r="AX256" s="12" t="s">
        <v>77</v>
      </c>
      <c r="AY256" s="159" t="s">
        <v>143</v>
      </c>
    </row>
    <row r="257" spans="2:65" s="13" customFormat="1" ht="12">
      <c r="B257" s="165"/>
      <c r="D257" s="153" t="s">
        <v>158</v>
      </c>
      <c r="E257" s="166" t="s">
        <v>1</v>
      </c>
      <c r="F257" s="167" t="s">
        <v>160</v>
      </c>
      <c r="H257" s="168">
        <v>9.7829999999999995</v>
      </c>
      <c r="I257" s="169"/>
      <c r="L257" s="165"/>
      <c r="M257" s="170"/>
      <c r="T257" s="171"/>
      <c r="AT257" s="166" t="s">
        <v>158</v>
      </c>
      <c r="AU257" s="166" t="s">
        <v>86</v>
      </c>
      <c r="AV257" s="13" t="s">
        <v>161</v>
      </c>
      <c r="AW257" s="13" t="s">
        <v>33</v>
      </c>
      <c r="AX257" s="13" t="s">
        <v>84</v>
      </c>
      <c r="AY257" s="166" t="s">
        <v>143</v>
      </c>
    </row>
    <row r="258" spans="2:65" s="12" customFormat="1" ht="12">
      <c r="B258" s="158"/>
      <c r="D258" s="153" t="s">
        <v>158</v>
      </c>
      <c r="F258" s="160" t="s">
        <v>896</v>
      </c>
      <c r="H258" s="161">
        <v>10.760999999999999</v>
      </c>
      <c r="I258" s="162"/>
      <c r="L258" s="158"/>
      <c r="M258" s="163"/>
      <c r="T258" s="164"/>
      <c r="AT258" s="159" t="s">
        <v>158</v>
      </c>
      <c r="AU258" s="159" t="s">
        <v>86</v>
      </c>
      <c r="AV258" s="12" t="s">
        <v>86</v>
      </c>
      <c r="AW258" s="12" t="s">
        <v>3</v>
      </c>
      <c r="AX258" s="12" t="s">
        <v>84</v>
      </c>
      <c r="AY258" s="159" t="s">
        <v>143</v>
      </c>
    </row>
    <row r="259" spans="2:65" s="1" customFormat="1" ht="24.25" customHeight="1">
      <c r="B259" s="137"/>
      <c r="C259" s="138" t="s">
        <v>335</v>
      </c>
      <c r="D259" s="138" t="s">
        <v>148</v>
      </c>
      <c r="E259" s="140" t="s">
        <v>493</v>
      </c>
      <c r="F259" s="141" t="s">
        <v>494</v>
      </c>
      <c r="G259" s="142" t="s">
        <v>190</v>
      </c>
      <c r="H259" s="143">
        <v>5.1369999999999996</v>
      </c>
      <c r="I259" s="144"/>
      <c r="J259" s="145">
        <f>ROUND(I259*H259,2)</f>
        <v>0</v>
      </c>
      <c r="K259" s="146"/>
      <c r="L259" s="32"/>
      <c r="M259" s="147" t="s">
        <v>1</v>
      </c>
      <c r="N259" s="148" t="s">
        <v>42</v>
      </c>
      <c r="P259" s="149">
        <f>O259*H259</f>
        <v>0</v>
      </c>
      <c r="Q259" s="149">
        <v>4.2199999999999998E-3</v>
      </c>
      <c r="R259" s="149">
        <f>Q259*H259</f>
        <v>2.1678139999999999E-2</v>
      </c>
      <c r="S259" s="149">
        <v>0</v>
      </c>
      <c r="T259" s="150">
        <f>S259*H259</f>
        <v>0</v>
      </c>
      <c r="AR259" s="151" t="s">
        <v>152</v>
      </c>
      <c r="AT259" s="151" t="s">
        <v>148</v>
      </c>
      <c r="AU259" s="151" t="s">
        <v>86</v>
      </c>
      <c r="AY259" s="17" t="s">
        <v>143</v>
      </c>
      <c r="BE259" s="152">
        <f>IF(N259="základní",J259,0)</f>
        <v>0</v>
      </c>
      <c r="BF259" s="152">
        <f>IF(N259="snížená",J259,0)</f>
        <v>0</v>
      </c>
      <c r="BG259" s="152">
        <f>IF(N259="zákl. přenesená",J259,0)</f>
        <v>0</v>
      </c>
      <c r="BH259" s="152">
        <f>IF(N259="sníž. přenesená",J259,0)</f>
        <v>0</v>
      </c>
      <c r="BI259" s="152">
        <f>IF(N259="nulová",J259,0)</f>
        <v>0</v>
      </c>
      <c r="BJ259" s="17" t="s">
        <v>84</v>
      </c>
      <c r="BK259" s="152">
        <f>ROUND(I259*H259,2)</f>
        <v>0</v>
      </c>
      <c r="BL259" s="17" t="s">
        <v>152</v>
      </c>
      <c r="BM259" s="151" t="s">
        <v>897</v>
      </c>
    </row>
    <row r="260" spans="2:65" s="1" customFormat="1" ht="24">
      <c r="B260" s="32"/>
      <c r="D260" s="153" t="s">
        <v>155</v>
      </c>
      <c r="F260" s="154" t="s">
        <v>496</v>
      </c>
      <c r="I260" s="155"/>
      <c r="L260" s="32"/>
      <c r="M260" s="156"/>
      <c r="T260" s="56"/>
      <c r="AT260" s="17" t="s">
        <v>155</v>
      </c>
      <c r="AU260" s="17" t="s">
        <v>86</v>
      </c>
    </row>
    <row r="261" spans="2:65" s="1" customFormat="1" ht="24">
      <c r="B261" s="32"/>
      <c r="D261" s="153" t="s">
        <v>156</v>
      </c>
      <c r="F261" s="157" t="s">
        <v>157</v>
      </c>
      <c r="I261" s="155"/>
      <c r="L261" s="32"/>
      <c r="M261" s="156"/>
      <c r="T261" s="56"/>
      <c r="AT261" s="17" t="s">
        <v>156</v>
      </c>
      <c r="AU261" s="17" t="s">
        <v>86</v>
      </c>
    </row>
    <row r="262" spans="2:65" s="12" customFormat="1" ht="12">
      <c r="B262" s="158"/>
      <c r="D262" s="153" t="s">
        <v>158</v>
      </c>
      <c r="F262" s="160" t="s">
        <v>898</v>
      </c>
      <c r="H262" s="161">
        <v>5.1369999999999996</v>
      </c>
      <c r="I262" s="162"/>
      <c r="L262" s="158"/>
      <c r="M262" s="163"/>
      <c r="T262" s="164"/>
      <c r="AT262" s="159" t="s">
        <v>158</v>
      </c>
      <c r="AU262" s="159" t="s">
        <v>86</v>
      </c>
      <c r="AV262" s="12" t="s">
        <v>86</v>
      </c>
      <c r="AW262" s="12" t="s">
        <v>3</v>
      </c>
      <c r="AX262" s="12" t="s">
        <v>84</v>
      </c>
      <c r="AY262" s="159" t="s">
        <v>143</v>
      </c>
    </row>
    <row r="263" spans="2:65" s="1" customFormat="1" ht="14.5" customHeight="1">
      <c r="B263" s="137"/>
      <c r="C263" s="138" t="s">
        <v>340</v>
      </c>
      <c r="D263" s="138" t="s">
        <v>148</v>
      </c>
      <c r="E263" s="140" t="s">
        <v>504</v>
      </c>
      <c r="F263" s="141" t="s">
        <v>505</v>
      </c>
      <c r="G263" s="142" t="s">
        <v>190</v>
      </c>
      <c r="H263" s="143">
        <v>10.273999999999997</v>
      </c>
      <c r="I263" s="144"/>
      <c r="J263" s="145">
        <f>ROUND(I263*H263,2)</f>
        <v>0</v>
      </c>
      <c r="K263" s="146"/>
      <c r="L263" s="32"/>
      <c r="M263" s="147" t="s">
        <v>1</v>
      </c>
      <c r="N263" s="148" t="s">
        <v>42</v>
      </c>
      <c r="P263" s="149">
        <f>O263*H263</f>
        <v>0</v>
      </c>
      <c r="Q263" s="149">
        <v>1.8500000000000001E-3</v>
      </c>
      <c r="R263" s="149">
        <f>Q263*H263</f>
        <v>1.9006899999999997E-2</v>
      </c>
      <c r="S263" s="149">
        <v>0</v>
      </c>
      <c r="T263" s="150">
        <f>S263*H263</f>
        <v>0</v>
      </c>
      <c r="AR263" s="151" t="s">
        <v>152</v>
      </c>
      <c r="AT263" s="151" t="s">
        <v>148</v>
      </c>
      <c r="AU263" s="151" t="s">
        <v>86</v>
      </c>
      <c r="AY263" s="17" t="s">
        <v>143</v>
      </c>
      <c r="BE263" s="152">
        <f>IF(N263="základní",J263,0)</f>
        <v>0</v>
      </c>
      <c r="BF263" s="152">
        <f>IF(N263="snížená",J263,0)</f>
        <v>0</v>
      </c>
      <c r="BG263" s="152">
        <f>IF(N263="zákl. přenesená",J263,0)</f>
        <v>0</v>
      </c>
      <c r="BH263" s="152">
        <f>IF(N263="sníž. přenesená",J263,0)</f>
        <v>0</v>
      </c>
      <c r="BI263" s="152">
        <f>IF(N263="nulová",J263,0)</f>
        <v>0</v>
      </c>
      <c r="BJ263" s="17" t="s">
        <v>84</v>
      </c>
      <c r="BK263" s="152">
        <f>ROUND(I263*H263,2)</f>
        <v>0</v>
      </c>
      <c r="BL263" s="17" t="s">
        <v>152</v>
      </c>
      <c r="BM263" s="151" t="s">
        <v>899</v>
      </c>
    </row>
    <row r="264" spans="2:65" s="1" customFormat="1" ht="24">
      <c r="B264" s="32"/>
      <c r="D264" s="153" t="s">
        <v>155</v>
      </c>
      <c r="F264" s="154" t="s">
        <v>507</v>
      </c>
      <c r="I264" s="155"/>
      <c r="L264" s="32"/>
      <c r="M264" s="156"/>
      <c r="T264" s="56"/>
      <c r="AT264" s="17" t="s">
        <v>155</v>
      </c>
      <c r="AU264" s="17" t="s">
        <v>86</v>
      </c>
    </row>
    <row r="265" spans="2:65" s="1" customFormat="1" ht="24">
      <c r="B265" s="32"/>
      <c r="D265" s="153" t="s">
        <v>156</v>
      </c>
      <c r="F265" s="157" t="s">
        <v>157</v>
      </c>
      <c r="I265" s="155"/>
      <c r="L265" s="32"/>
      <c r="M265" s="156"/>
      <c r="T265" s="56"/>
      <c r="AT265" s="17" t="s">
        <v>156</v>
      </c>
      <c r="AU265" s="17" t="s">
        <v>86</v>
      </c>
    </row>
    <row r="266" spans="2:65" s="12" customFormat="1" ht="12">
      <c r="B266" s="158"/>
      <c r="D266" s="153" t="s">
        <v>158</v>
      </c>
      <c r="F266" s="160" t="s">
        <v>879</v>
      </c>
      <c r="H266" s="161">
        <v>10.273999999999997</v>
      </c>
      <c r="I266" s="162"/>
      <c r="L266" s="158"/>
      <c r="M266" s="163"/>
      <c r="T266" s="164"/>
      <c r="AT266" s="159" t="s">
        <v>158</v>
      </c>
      <c r="AU266" s="159" t="s">
        <v>86</v>
      </c>
      <c r="AV266" s="12" t="s">
        <v>86</v>
      </c>
      <c r="AW266" s="12" t="s">
        <v>3</v>
      </c>
      <c r="AX266" s="12" t="s">
        <v>84</v>
      </c>
      <c r="AY266" s="159" t="s">
        <v>143</v>
      </c>
    </row>
    <row r="267" spans="2:65" s="1" customFormat="1" ht="14.5" customHeight="1">
      <c r="B267" s="137"/>
      <c r="C267" s="138" t="s">
        <v>349</v>
      </c>
      <c r="D267" s="138" t="s">
        <v>148</v>
      </c>
      <c r="E267" s="140" t="s">
        <v>516</v>
      </c>
      <c r="F267" s="141" t="s">
        <v>517</v>
      </c>
      <c r="G267" s="142" t="s">
        <v>190</v>
      </c>
      <c r="H267" s="143">
        <v>11.571999999999997</v>
      </c>
      <c r="I267" s="144"/>
      <c r="J267" s="145">
        <f>ROUND(I267*H267,2)</f>
        <v>0</v>
      </c>
      <c r="K267" s="146"/>
      <c r="L267" s="32"/>
      <c r="M267" s="147" t="s">
        <v>1</v>
      </c>
      <c r="N267" s="148" t="s">
        <v>42</v>
      </c>
      <c r="P267" s="149">
        <f>O267*H267</f>
        <v>0</v>
      </c>
      <c r="Q267" s="149">
        <v>2.8900000000000002E-3</v>
      </c>
      <c r="R267" s="149">
        <f>Q267*H267</f>
        <v>3.3443079999999993E-2</v>
      </c>
      <c r="S267" s="149">
        <v>0</v>
      </c>
      <c r="T267" s="150">
        <f>S267*H267</f>
        <v>0</v>
      </c>
      <c r="AR267" s="151" t="s">
        <v>152</v>
      </c>
      <c r="AT267" s="151" t="s">
        <v>148</v>
      </c>
      <c r="AU267" s="151" t="s">
        <v>86</v>
      </c>
      <c r="AY267" s="17" t="s">
        <v>143</v>
      </c>
      <c r="BE267" s="152">
        <f>IF(N267="základní",J267,0)</f>
        <v>0</v>
      </c>
      <c r="BF267" s="152">
        <f>IF(N267="snížená",J267,0)</f>
        <v>0</v>
      </c>
      <c r="BG267" s="152">
        <f>IF(N267="zákl. přenesená",J267,0)</f>
        <v>0</v>
      </c>
      <c r="BH267" s="152">
        <f>IF(N267="sníž. přenesená",J267,0)</f>
        <v>0</v>
      </c>
      <c r="BI267" s="152">
        <f>IF(N267="nulová",J267,0)</f>
        <v>0</v>
      </c>
      <c r="BJ267" s="17" t="s">
        <v>84</v>
      </c>
      <c r="BK267" s="152">
        <f>ROUND(I267*H267,2)</f>
        <v>0</v>
      </c>
      <c r="BL267" s="17" t="s">
        <v>152</v>
      </c>
      <c r="BM267" s="151" t="s">
        <v>900</v>
      </c>
    </row>
    <row r="268" spans="2:65" s="1" customFormat="1" ht="24">
      <c r="B268" s="32"/>
      <c r="D268" s="153" t="s">
        <v>155</v>
      </c>
      <c r="F268" s="154" t="s">
        <v>519</v>
      </c>
      <c r="I268" s="155"/>
      <c r="L268" s="32"/>
      <c r="M268" s="156"/>
      <c r="T268" s="56"/>
      <c r="AT268" s="17" t="s">
        <v>155</v>
      </c>
      <c r="AU268" s="17" t="s">
        <v>86</v>
      </c>
    </row>
    <row r="269" spans="2:65" s="1" customFormat="1" ht="24">
      <c r="B269" s="32"/>
      <c r="D269" s="153" t="s">
        <v>156</v>
      </c>
      <c r="F269" s="157" t="s">
        <v>157</v>
      </c>
      <c r="I269" s="155"/>
      <c r="L269" s="32"/>
      <c r="M269" s="156"/>
      <c r="T269" s="56"/>
      <c r="AT269" s="17" t="s">
        <v>156</v>
      </c>
      <c r="AU269" s="17" t="s">
        <v>86</v>
      </c>
    </row>
    <row r="270" spans="2:65" s="12" customFormat="1" ht="12">
      <c r="B270" s="158"/>
      <c r="D270" s="153" t="s">
        <v>158</v>
      </c>
      <c r="F270" s="160" t="s">
        <v>883</v>
      </c>
      <c r="H270" s="161">
        <v>11.571999999999997</v>
      </c>
      <c r="I270" s="162"/>
      <c r="L270" s="158"/>
      <c r="M270" s="163"/>
      <c r="T270" s="164"/>
      <c r="AT270" s="159" t="s">
        <v>158</v>
      </c>
      <c r="AU270" s="159" t="s">
        <v>86</v>
      </c>
      <c r="AV270" s="12" t="s">
        <v>86</v>
      </c>
      <c r="AW270" s="12" t="s">
        <v>3</v>
      </c>
      <c r="AX270" s="12" t="s">
        <v>84</v>
      </c>
      <c r="AY270" s="159" t="s">
        <v>143</v>
      </c>
    </row>
    <row r="271" spans="2:65" s="1" customFormat="1" ht="14.5" customHeight="1">
      <c r="B271" s="137"/>
      <c r="C271" s="138" t="s">
        <v>289</v>
      </c>
      <c r="D271" s="138" t="s">
        <v>148</v>
      </c>
      <c r="E271" s="140" t="s">
        <v>521</v>
      </c>
      <c r="F271" s="141" t="s">
        <v>522</v>
      </c>
      <c r="G271" s="142" t="s">
        <v>190</v>
      </c>
      <c r="H271" s="143">
        <v>11.571999999999997</v>
      </c>
      <c r="I271" s="144"/>
      <c r="J271" s="145">
        <f>ROUND(I271*H271,2)</f>
        <v>0</v>
      </c>
      <c r="K271" s="146"/>
      <c r="L271" s="32"/>
      <c r="M271" s="147" t="s">
        <v>1</v>
      </c>
      <c r="N271" s="148" t="s">
        <v>42</v>
      </c>
      <c r="P271" s="149">
        <f>O271*H271</f>
        <v>0</v>
      </c>
      <c r="Q271" s="149">
        <v>-3.0000000000000001E-5</v>
      </c>
      <c r="R271" s="149">
        <f>Q271*H271</f>
        <v>-3.4715999999999995E-4</v>
      </c>
      <c r="S271" s="149">
        <v>0</v>
      </c>
      <c r="T271" s="150">
        <f>S271*H271</f>
        <v>0</v>
      </c>
      <c r="AR271" s="151" t="s">
        <v>152</v>
      </c>
      <c r="AT271" s="151" t="s">
        <v>148</v>
      </c>
      <c r="AU271" s="151" t="s">
        <v>86</v>
      </c>
      <c r="AY271" s="17" t="s">
        <v>143</v>
      </c>
      <c r="BE271" s="152">
        <f>IF(N271="základní",J271,0)</f>
        <v>0</v>
      </c>
      <c r="BF271" s="152">
        <f>IF(N271="snížená",J271,0)</f>
        <v>0</v>
      </c>
      <c r="BG271" s="152">
        <f>IF(N271="zákl. přenesená",J271,0)</f>
        <v>0</v>
      </c>
      <c r="BH271" s="152">
        <f>IF(N271="sníž. přenesená",J271,0)</f>
        <v>0</v>
      </c>
      <c r="BI271" s="152">
        <f>IF(N271="nulová",J271,0)</f>
        <v>0</v>
      </c>
      <c r="BJ271" s="17" t="s">
        <v>84</v>
      </c>
      <c r="BK271" s="152">
        <f>ROUND(I271*H271,2)</f>
        <v>0</v>
      </c>
      <c r="BL271" s="17" t="s">
        <v>152</v>
      </c>
      <c r="BM271" s="151" t="s">
        <v>901</v>
      </c>
    </row>
    <row r="272" spans="2:65" s="1" customFormat="1" ht="24">
      <c r="B272" s="32"/>
      <c r="D272" s="153" t="s">
        <v>155</v>
      </c>
      <c r="F272" s="154" t="s">
        <v>524</v>
      </c>
      <c r="I272" s="155"/>
      <c r="L272" s="32"/>
      <c r="M272" s="156"/>
      <c r="T272" s="56"/>
      <c r="AT272" s="17" t="s">
        <v>155</v>
      </c>
      <c r="AU272" s="17" t="s">
        <v>86</v>
      </c>
    </row>
    <row r="273" spans="2:65" s="1" customFormat="1" ht="24">
      <c r="B273" s="32"/>
      <c r="D273" s="153" t="s">
        <v>156</v>
      </c>
      <c r="F273" s="157" t="s">
        <v>157</v>
      </c>
      <c r="I273" s="155"/>
      <c r="L273" s="32"/>
      <c r="M273" s="156"/>
      <c r="T273" s="56"/>
      <c r="AT273" s="17" t="s">
        <v>156</v>
      </c>
      <c r="AU273" s="17" t="s">
        <v>86</v>
      </c>
    </row>
    <row r="274" spans="2:65" s="12" customFormat="1" ht="12">
      <c r="B274" s="158"/>
      <c r="D274" s="153" t="s">
        <v>158</v>
      </c>
      <c r="F274" s="160" t="s">
        <v>883</v>
      </c>
      <c r="H274" s="161">
        <v>11.571999999999997</v>
      </c>
      <c r="I274" s="162"/>
      <c r="L274" s="158"/>
      <c r="M274" s="163"/>
      <c r="T274" s="164"/>
      <c r="AT274" s="159" t="s">
        <v>158</v>
      </c>
      <c r="AU274" s="159" t="s">
        <v>86</v>
      </c>
      <c r="AV274" s="12" t="s">
        <v>86</v>
      </c>
      <c r="AW274" s="12" t="s">
        <v>3</v>
      </c>
      <c r="AX274" s="12" t="s">
        <v>84</v>
      </c>
      <c r="AY274" s="159" t="s">
        <v>143</v>
      </c>
    </row>
    <row r="275" spans="2:65" s="1" customFormat="1" ht="14.5" customHeight="1">
      <c r="B275" s="137"/>
      <c r="C275" s="138" t="s">
        <v>359</v>
      </c>
      <c r="D275" s="138" t="s">
        <v>148</v>
      </c>
      <c r="E275" s="140" t="s">
        <v>569</v>
      </c>
      <c r="F275" s="141" t="s">
        <v>570</v>
      </c>
      <c r="G275" s="142" t="s">
        <v>233</v>
      </c>
      <c r="H275" s="143">
        <v>0.28100000000000003</v>
      </c>
      <c r="I275" s="144"/>
      <c r="J275" s="145">
        <f>ROUND(I275*H275,2)</f>
        <v>0</v>
      </c>
      <c r="K275" s="146"/>
      <c r="L275" s="32"/>
      <c r="M275" s="147" t="s">
        <v>1</v>
      </c>
      <c r="N275" s="148" t="s">
        <v>42</v>
      </c>
      <c r="P275" s="149">
        <f>O275*H275</f>
        <v>0</v>
      </c>
      <c r="Q275" s="149">
        <v>0</v>
      </c>
      <c r="R275" s="149">
        <f>Q275*H275</f>
        <v>0</v>
      </c>
      <c r="S275" s="149">
        <v>0</v>
      </c>
      <c r="T275" s="150">
        <f>S275*H275</f>
        <v>0</v>
      </c>
      <c r="AR275" s="151" t="s">
        <v>152</v>
      </c>
      <c r="AT275" s="151" t="s">
        <v>148</v>
      </c>
      <c r="AU275" s="151" t="s">
        <v>86</v>
      </c>
      <c r="AY275" s="17" t="s">
        <v>143</v>
      </c>
      <c r="BE275" s="152">
        <f>IF(N275="základní",J275,0)</f>
        <v>0</v>
      </c>
      <c r="BF275" s="152">
        <f>IF(N275="snížená",J275,0)</f>
        <v>0</v>
      </c>
      <c r="BG275" s="152">
        <f>IF(N275="zákl. přenesená",J275,0)</f>
        <v>0</v>
      </c>
      <c r="BH275" s="152">
        <f>IF(N275="sníž. přenesená",J275,0)</f>
        <v>0</v>
      </c>
      <c r="BI275" s="152">
        <f>IF(N275="nulová",J275,0)</f>
        <v>0</v>
      </c>
      <c r="BJ275" s="17" t="s">
        <v>84</v>
      </c>
      <c r="BK275" s="152">
        <f>ROUND(I275*H275,2)</f>
        <v>0</v>
      </c>
      <c r="BL275" s="17" t="s">
        <v>152</v>
      </c>
      <c r="BM275" s="151" t="s">
        <v>902</v>
      </c>
    </row>
    <row r="276" spans="2:65" s="1" customFormat="1" ht="24">
      <c r="B276" s="32"/>
      <c r="D276" s="153" t="s">
        <v>155</v>
      </c>
      <c r="F276" s="154" t="s">
        <v>572</v>
      </c>
      <c r="I276" s="155"/>
      <c r="L276" s="32"/>
      <c r="M276" s="156"/>
      <c r="T276" s="56"/>
      <c r="AT276" s="17" t="s">
        <v>155</v>
      </c>
      <c r="AU276" s="17" t="s">
        <v>86</v>
      </c>
    </row>
    <row r="277" spans="2:65" s="1" customFormat="1" ht="14.5" customHeight="1">
      <c r="B277" s="137"/>
      <c r="C277" s="138" t="s">
        <v>366</v>
      </c>
      <c r="D277" s="138" t="s">
        <v>148</v>
      </c>
      <c r="E277" s="140" t="s">
        <v>574</v>
      </c>
      <c r="F277" s="141" t="s">
        <v>575</v>
      </c>
      <c r="G277" s="142" t="s">
        <v>233</v>
      </c>
      <c r="H277" s="143">
        <v>0.28100000000000003</v>
      </c>
      <c r="I277" s="144"/>
      <c r="J277" s="145">
        <f>ROUND(I277*H277,2)</f>
        <v>0</v>
      </c>
      <c r="K277" s="146"/>
      <c r="L277" s="32"/>
      <c r="M277" s="147" t="s">
        <v>1</v>
      </c>
      <c r="N277" s="148" t="s">
        <v>42</v>
      </c>
      <c r="P277" s="149">
        <f>O277*H277</f>
        <v>0</v>
      </c>
      <c r="Q277" s="149">
        <v>0</v>
      </c>
      <c r="R277" s="149">
        <f>Q277*H277</f>
        <v>0</v>
      </c>
      <c r="S277" s="149">
        <v>0</v>
      </c>
      <c r="T277" s="150">
        <f>S277*H277</f>
        <v>0</v>
      </c>
      <c r="AR277" s="151" t="s">
        <v>152</v>
      </c>
      <c r="AT277" s="151" t="s">
        <v>148</v>
      </c>
      <c r="AU277" s="151" t="s">
        <v>86</v>
      </c>
      <c r="AY277" s="17" t="s">
        <v>143</v>
      </c>
      <c r="BE277" s="152">
        <f>IF(N277="základní",J277,0)</f>
        <v>0</v>
      </c>
      <c r="BF277" s="152">
        <f>IF(N277="snížená",J277,0)</f>
        <v>0</v>
      </c>
      <c r="BG277" s="152">
        <f>IF(N277="zákl. přenesená",J277,0)</f>
        <v>0</v>
      </c>
      <c r="BH277" s="152">
        <f>IF(N277="sníž. přenesená",J277,0)</f>
        <v>0</v>
      </c>
      <c r="BI277" s="152">
        <f>IF(N277="nulová",J277,0)</f>
        <v>0</v>
      </c>
      <c r="BJ277" s="17" t="s">
        <v>84</v>
      </c>
      <c r="BK277" s="152">
        <f>ROUND(I277*H277,2)</f>
        <v>0</v>
      </c>
      <c r="BL277" s="17" t="s">
        <v>152</v>
      </c>
      <c r="BM277" s="151" t="s">
        <v>903</v>
      </c>
    </row>
    <row r="278" spans="2:65" s="1" customFormat="1" ht="24">
      <c r="B278" s="32"/>
      <c r="D278" s="153" t="s">
        <v>155</v>
      </c>
      <c r="F278" s="154" t="s">
        <v>577</v>
      </c>
      <c r="I278" s="155"/>
      <c r="L278" s="32"/>
      <c r="M278" s="156"/>
      <c r="T278" s="56"/>
      <c r="AT278" s="17" t="s">
        <v>155</v>
      </c>
      <c r="AU278" s="17" t="s">
        <v>86</v>
      </c>
    </row>
    <row r="279" spans="2:65" s="11" customFormat="1" ht="22.75" customHeight="1">
      <c r="B279" s="125"/>
      <c r="D279" s="126" t="s">
        <v>76</v>
      </c>
      <c r="E279" s="135" t="s">
        <v>578</v>
      </c>
      <c r="F279" s="135" t="s">
        <v>579</v>
      </c>
      <c r="I279" s="128"/>
      <c r="J279" s="136">
        <f>BK279</f>
        <v>0</v>
      </c>
      <c r="L279" s="125"/>
      <c r="M279" s="130"/>
      <c r="P279" s="131">
        <f>SUM(P280:P299)</f>
        <v>0</v>
      </c>
      <c r="R279" s="131">
        <f>SUM(R280:R299)</f>
        <v>4.4875599999999998E-3</v>
      </c>
      <c r="T279" s="132">
        <f>SUM(T280:T299)</f>
        <v>0.49872367000000001</v>
      </c>
      <c r="AR279" s="126" t="s">
        <v>86</v>
      </c>
      <c r="AT279" s="133" t="s">
        <v>76</v>
      </c>
      <c r="AU279" s="133" t="s">
        <v>84</v>
      </c>
      <c r="AY279" s="126" t="s">
        <v>143</v>
      </c>
      <c r="BK279" s="134">
        <f>SUM(BK280:BK299)</f>
        <v>0</v>
      </c>
    </row>
    <row r="280" spans="2:65" s="1" customFormat="1" ht="14.5" customHeight="1">
      <c r="B280" s="137"/>
      <c r="C280" s="138" t="s">
        <v>378</v>
      </c>
      <c r="D280" s="138" t="s">
        <v>148</v>
      </c>
      <c r="E280" s="140" t="s">
        <v>904</v>
      </c>
      <c r="F280" s="141" t="s">
        <v>905</v>
      </c>
      <c r="G280" s="142" t="s">
        <v>151</v>
      </c>
      <c r="H280" s="143">
        <v>26.712</v>
      </c>
      <c r="I280" s="144"/>
      <c r="J280" s="145">
        <f>ROUND(I280*H280,2)</f>
        <v>0</v>
      </c>
      <c r="K280" s="146"/>
      <c r="L280" s="32"/>
      <c r="M280" s="147" t="s">
        <v>1</v>
      </c>
      <c r="N280" s="148" t="s">
        <v>42</v>
      </c>
      <c r="P280" s="149">
        <f>O280*H280</f>
        <v>0</v>
      </c>
      <c r="Q280" s="149">
        <v>0</v>
      </c>
      <c r="R280" s="149">
        <f>Q280*H280</f>
        <v>0</v>
      </c>
      <c r="S280" s="149">
        <v>1.7780000000000001E-2</v>
      </c>
      <c r="T280" s="150">
        <f>S280*H280</f>
        <v>0.47493936000000003</v>
      </c>
      <c r="AR280" s="151" t="s">
        <v>152</v>
      </c>
      <c r="AT280" s="151" t="s">
        <v>148</v>
      </c>
      <c r="AU280" s="151" t="s">
        <v>86</v>
      </c>
      <c r="AY280" s="17" t="s">
        <v>143</v>
      </c>
      <c r="BE280" s="152">
        <f>IF(N280="základní",J280,0)</f>
        <v>0</v>
      </c>
      <c r="BF280" s="152">
        <f>IF(N280="snížená",J280,0)</f>
        <v>0</v>
      </c>
      <c r="BG280" s="152">
        <f>IF(N280="zákl. přenesená",J280,0)</f>
        <v>0</v>
      </c>
      <c r="BH280" s="152">
        <f>IF(N280="sníž. přenesená",J280,0)</f>
        <v>0</v>
      </c>
      <c r="BI280" s="152">
        <f>IF(N280="nulová",J280,0)</f>
        <v>0</v>
      </c>
      <c r="BJ280" s="17" t="s">
        <v>84</v>
      </c>
      <c r="BK280" s="152">
        <f>ROUND(I280*H280,2)</f>
        <v>0</v>
      </c>
      <c r="BL280" s="17" t="s">
        <v>152</v>
      </c>
      <c r="BM280" s="151" t="s">
        <v>906</v>
      </c>
    </row>
    <row r="281" spans="2:65" s="1" customFormat="1" ht="12">
      <c r="B281" s="32"/>
      <c r="D281" s="153" t="s">
        <v>155</v>
      </c>
      <c r="F281" s="154" t="s">
        <v>907</v>
      </c>
      <c r="I281" s="155"/>
      <c r="L281" s="32"/>
      <c r="M281" s="156"/>
      <c r="T281" s="56"/>
      <c r="AT281" s="17" t="s">
        <v>155</v>
      </c>
      <c r="AU281" s="17" t="s">
        <v>86</v>
      </c>
    </row>
    <row r="282" spans="2:65" s="1" customFormat="1" ht="24">
      <c r="B282" s="32"/>
      <c r="D282" s="153" t="s">
        <v>156</v>
      </c>
      <c r="F282" s="157" t="s">
        <v>157</v>
      </c>
      <c r="I282" s="155"/>
      <c r="L282" s="32"/>
      <c r="M282" s="156"/>
      <c r="T282" s="56"/>
      <c r="AT282" s="17" t="s">
        <v>156</v>
      </c>
      <c r="AU282" s="17" t="s">
        <v>86</v>
      </c>
    </row>
    <row r="283" spans="2:65" s="14" customFormat="1" ht="12">
      <c r="B283" s="184"/>
      <c r="D283" s="153" t="s">
        <v>158</v>
      </c>
      <c r="E283" s="185" t="s">
        <v>1</v>
      </c>
      <c r="F283" s="186" t="s">
        <v>877</v>
      </c>
      <c r="H283" s="185" t="s">
        <v>1</v>
      </c>
      <c r="I283" s="187"/>
      <c r="L283" s="184"/>
      <c r="M283" s="188"/>
      <c r="T283" s="189"/>
      <c r="AT283" s="185" t="s">
        <v>158</v>
      </c>
      <c r="AU283" s="185" t="s">
        <v>86</v>
      </c>
      <c r="AV283" s="14" t="s">
        <v>84</v>
      </c>
      <c r="AW283" s="14" t="s">
        <v>33</v>
      </c>
      <c r="AX283" s="14" t="s">
        <v>77</v>
      </c>
      <c r="AY283" s="185" t="s">
        <v>143</v>
      </c>
    </row>
    <row r="284" spans="2:65" s="12" customFormat="1" ht="12">
      <c r="B284" s="158"/>
      <c r="D284" s="153" t="s">
        <v>158</v>
      </c>
      <c r="E284" s="159" t="s">
        <v>1</v>
      </c>
      <c r="F284" s="160" t="s">
        <v>908</v>
      </c>
      <c r="H284" s="161">
        <v>24.283999999999999</v>
      </c>
      <c r="I284" s="162"/>
      <c r="L284" s="158"/>
      <c r="M284" s="163"/>
      <c r="T284" s="164"/>
      <c r="AT284" s="159" t="s">
        <v>158</v>
      </c>
      <c r="AU284" s="159" t="s">
        <v>86</v>
      </c>
      <c r="AV284" s="12" t="s">
        <v>86</v>
      </c>
      <c r="AW284" s="12" t="s">
        <v>33</v>
      </c>
      <c r="AX284" s="12" t="s">
        <v>77</v>
      </c>
      <c r="AY284" s="159" t="s">
        <v>143</v>
      </c>
    </row>
    <row r="285" spans="2:65" s="13" customFormat="1" ht="12">
      <c r="B285" s="165"/>
      <c r="D285" s="153" t="s">
        <v>158</v>
      </c>
      <c r="E285" s="166" t="s">
        <v>1</v>
      </c>
      <c r="F285" s="167" t="s">
        <v>160</v>
      </c>
      <c r="H285" s="168">
        <v>24.283999999999999</v>
      </c>
      <c r="I285" s="169"/>
      <c r="L285" s="165"/>
      <c r="M285" s="170"/>
      <c r="T285" s="171"/>
      <c r="AT285" s="166" t="s">
        <v>158</v>
      </c>
      <c r="AU285" s="166" t="s">
        <v>86</v>
      </c>
      <c r="AV285" s="13" t="s">
        <v>161</v>
      </c>
      <c r="AW285" s="13" t="s">
        <v>33</v>
      </c>
      <c r="AX285" s="13" t="s">
        <v>84</v>
      </c>
      <c r="AY285" s="166" t="s">
        <v>143</v>
      </c>
    </row>
    <row r="286" spans="2:65" s="12" customFormat="1" ht="12">
      <c r="B286" s="158"/>
      <c r="D286" s="153" t="s">
        <v>158</v>
      </c>
      <c r="F286" s="160" t="s">
        <v>866</v>
      </c>
      <c r="H286" s="161">
        <v>26.712</v>
      </c>
      <c r="I286" s="162"/>
      <c r="L286" s="158"/>
      <c r="M286" s="163"/>
      <c r="T286" s="164"/>
      <c r="AT286" s="159" t="s">
        <v>158</v>
      </c>
      <c r="AU286" s="159" t="s">
        <v>86</v>
      </c>
      <c r="AV286" s="12" t="s">
        <v>86</v>
      </c>
      <c r="AW286" s="12" t="s">
        <v>3</v>
      </c>
      <c r="AX286" s="12" t="s">
        <v>84</v>
      </c>
      <c r="AY286" s="159" t="s">
        <v>143</v>
      </c>
    </row>
    <row r="287" spans="2:65" s="1" customFormat="1" ht="14.5" customHeight="1">
      <c r="B287" s="137"/>
      <c r="C287" s="138" t="s">
        <v>386</v>
      </c>
      <c r="D287" s="138" t="s">
        <v>148</v>
      </c>
      <c r="E287" s="140" t="s">
        <v>909</v>
      </c>
      <c r="F287" s="141" t="s">
        <v>910</v>
      </c>
      <c r="G287" s="142" t="s">
        <v>190</v>
      </c>
      <c r="H287" s="143">
        <v>5.1369999999999996</v>
      </c>
      <c r="I287" s="144"/>
      <c r="J287" s="145">
        <f>ROUND(I287*H287,2)</f>
        <v>0</v>
      </c>
      <c r="K287" s="146"/>
      <c r="L287" s="32"/>
      <c r="M287" s="147" t="s">
        <v>1</v>
      </c>
      <c r="N287" s="148" t="s">
        <v>42</v>
      </c>
      <c r="P287" s="149">
        <f>O287*H287</f>
        <v>0</v>
      </c>
      <c r="Q287" s="149">
        <v>0</v>
      </c>
      <c r="R287" s="149">
        <f>Q287*H287</f>
        <v>0</v>
      </c>
      <c r="S287" s="149">
        <v>4.6299999999999996E-3</v>
      </c>
      <c r="T287" s="150">
        <f>S287*H287</f>
        <v>2.3784309999999996E-2</v>
      </c>
      <c r="AR287" s="151" t="s">
        <v>152</v>
      </c>
      <c r="AT287" s="151" t="s">
        <v>148</v>
      </c>
      <c r="AU287" s="151" t="s">
        <v>86</v>
      </c>
      <c r="AY287" s="17" t="s">
        <v>143</v>
      </c>
      <c r="BE287" s="152">
        <f>IF(N287="základní",J287,0)</f>
        <v>0</v>
      </c>
      <c r="BF287" s="152">
        <f>IF(N287="snížená",J287,0)</f>
        <v>0</v>
      </c>
      <c r="BG287" s="152">
        <f>IF(N287="zákl. přenesená",J287,0)</f>
        <v>0</v>
      </c>
      <c r="BH287" s="152">
        <f>IF(N287="sníž. přenesená",J287,0)</f>
        <v>0</v>
      </c>
      <c r="BI287" s="152">
        <f>IF(N287="nulová",J287,0)</f>
        <v>0</v>
      </c>
      <c r="BJ287" s="17" t="s">
        <v>84</v>
      </c>
      <c r="BK287" s="152">
        <f>ROUND(I287*H287,2)</f>
        <v>0</v>
      </c>
      <c r="BL287" s="17" t="s">
        <v>152</v>
      </c>
      <c r="BM287" s="151" t="s">
        <v>911</v>
      </c>
    </row>
    <row r="288" spans="2:65" s="1" customFormat="1" ht="12">
      <c r="B288" s="32"/>
      <c r="D288" s="153" t="s">
        <v>155</v>
      </c>
      <c r="F288" s="154" t="s">
        <v>912</v>
      </c>
      <c r="I288" s="155"/>
      <c r="L288" s="32"/>
      <c r="M288" s="156"/>
      <c r="T288" s="56"/>
      <c r="AT288" s="17" t="s">
        <v>155</v>
      </c>
      <c r="AU288" s="17" t="s">
        <v>86</v>
      </c>
    </row>
    <row r="289" spans="2:65" s="1" customFormat="1" ht="24">
      <c r="B289" s="32"/>
      <c r="D289" s="153" t="s">
        <v>156</v>
      </c>
      <c r="F289" s="157" t="s">
        <v>157</v>
      </c>
      <c r="I289" s="155"/>
      <c r="L289" s="32"/>
      <c r="M289" s="156"/>
      <c r="T289" s="56"/>
      <c r="AT289" s="17" t="s">
        <v>156</v>
      </c>
      <c r="AU289" s="17" t="s">
        <v>86</v>
      </c>
    </row>
    <row r="290" spans="2:65" s="14" customFormat="1" ht="12">
      <c r="B290" s="184"/>
      <c r="D290" s="153" t="s">
        <v>158</v>
      </c>
      <c r="E290" s="185" t="s">
        <v>1</v>
      </c>
      <c r="F290" s="186" t="s">
        <v>877</v>
      </c>
      <c r="H290" s="185" t="s">
        <v>1</v>
      </c>
      <c r="I290" s="187"/>
      <c r="L290" s="184"/>
      <c r="M290" s="188"/>
      <c r="T290" s="189"/>
      <c r="AT290" s="185" t="s">
        <v>158</v>
      </c>
      <c r="AU290" s="185" t="s">
        <v>86</v>
      </c>
      <c r="AV290" s="14" t="s">
        <v>84</v>
      </c>
      <c r="AW290" s="14" t="s">
        <v>33</v>
      </c>
      <c r="AX290" s="14" t="s">
        <v>77</v>
      </c>
      <c r="AY290" s="185" t="s">
        <v>143</v>
      </c>
    </row>
    <row r="291" spans="2:65" s="12" customFormat="1" ht="12">
      <c r="B291" s="158"/>
      <c r="D291" s="153" t="s">
        <v>158</v>
      </c>
      <c r="E291" s="159" t="s">
        <v>1</v>
      </c>
      <c r="F291" s="160" t="s">
        <v>913</v>
      </c>
      <c r="H291" s="161">
        <v>4.67</v>
      </c>
      <c r="I291" s="162"/>
      <c r="L291" s="158"/>
      <c r="M291" s="163"/>
      <c r="T291" s="164"/>
      <c r="AT291" s="159" t="s">
        <v>158</v>
      </c>
      <c r="AU291" s="159" t="s">
        <v>86</v>
      </c>
      <c r="AV291" s="12" t="s">
        <v>86</v>
      </c>
      <c r="AW291" s="12" t="s">
        <v>33</v>
      </c>
      <c r="AX291" s="12" t="s">
        <v>77</v>
      </c>
      <c r="AY291" s="159" t="s">
        <v>143</v>
      </c>
    </row>
    <row r="292" spans="2:65" s="13" customFormat="1" ht="12">
      <c r="B292" s="165"/>
      <c r="D292" s="153" t="s">
        <v>158</v>
      </c>
      <c r="E292" s="166" t="s">
        <v>1</v>
      </c>
      <c r="F292" s="167" t="s">
        <v>160</v>
      </c>
      <c r="H292" s="168">
        <v>4.67</v>
      </c>
      <c r="I292" s="169"/>
      <c r="L292" s="165"/>
      <c r="M292" s="170"/>
      <c r="T292" s="171"/>
      <c r="AT292" s="166" t="s">
        <v>158</v>
      </c>
      <c r="AU292" s="166" t="s">
        <v>86</v>
      </c>
      <c r="AV292" s="13" t="s">
        <v>161</v>
      </c>
      <c r="AW292" s="13" t="s">
        <v>33</v>
      </c>
      <c r="AX292" s="13" t="s">
        <v>84</v>
      </c>
      <c r="AY292" s="166" t="s">
        <v>143</v>
      </c>
    </row>
    <row r="293" spans="2:65" s="12" customFormat="1" ht="12">
      <c r="B293" s="158"/>
      <c r="D293" s="153" t="s">
        <v>158</v>
      </c>
      <c r="F293" s="160" t="s">
        <v>898</v>
      </c>
      <c r="H293" s="161">
        <v>5.1369999999999996</v>
      </c>
      <c r="I293" s="162"/>
      <c r="L293" s="158"/>
      <c r="M293" s="163"/>
      <c r="T293" s="164"/>
      <c r="AT293" s="159" t="s">
        <v>158</v>
      </c>
      <c r="AU293" s="159" t="s">
        <v>86</v>
      </c>
      <c r="AV293" s="12" t="s">
        <v>86</v>
      </c>
      <c r="AW293" s="12" t="s">
        <v>3</v>
      </c>
      <c r="AX293" s="12" t="s">
        <v>84</v>
      </c>
      <c r="AY293" s="159" t="s">
        <v>143</v>
      </c>
    </row>
    <row r="294" spans="2:65" s="1" customFormat="1" ht="14.5" customHeight="1">
      <c r="B294" s="137"/>
      <c r="C294" s="138" t="s">
        <v>391</v>
      </c>
      <c r="D294" s="138" t="s">
        <v>148</v>
      </c>
      <c r="E294" s="140" t="s">
        <v>602</v>
      </c>
      <c r="F294" s="141" t="s">
        <v>603</v>
      </c>
      <c r="G294" s="142" t="s">
        <v>151</v>
      </c>
      <c r="H294" s="143">
        <v>32.054000000000002</v>
      </c>
      <c r="I294" s="144"/>
      <c r="J294" s="145">
        <f>ROUND(I294*H294,2)</f>
        <v>0</v>
      </c>
      <c r="K294" s="146"/>
      <c r="L294" s="32"/>
      <c r="M294" s="147" t="s">
        <v>1</v>
      </c>
      <c r="N294" s="148" t="s">
        <v>42</v>
      </c>
      <c r="P294" s="149">
        <f>O294*H294</f>
        <v>0</v>
      </c>
      <c r="Q294" s="149">
        <v>1.3999999999999999E-4</v>
      </c>
      <c r="R294" s="149">
        <f>Q294*H294</f>
        <v>4.4875599999999998E-3</v>
      </c>
      <c r="S294" s="149">
        <v>0</v>
      </c>
      <c r="T294" s="150">
        <f>S294*H294</f>
        <v>0</v>
      </c>
      <c r="AR294" s="151" t="s">
        <v>152</v>
      </c>
      <c r="AT294" s="151" t="s">
        <v>148</v>
      </c>
      <c r="AU294" s="151" t="s">
        <v>86</v>
      </c>
      <c r="AY294" s="17" t="s">
        <v>143</v>
      </c>
      <c r="BE294" s="152">
        <f>IF(N294="základní",J294,0)</f>
        <v>0</v>
      </c>
      <c r="BF294" s="152">
        <f>IF(N294="snížená",J294,0)</f>
        <v>0</v>
      </c>
      <c r="BG294" s="152">
        <f>IF(N294="zákl. přenesená",J294,0)</f>
        <v>0</v>
      </c>
      <c r="BH294" s="152">
        <f>IF(N294="sníž. přenesená",J294,0)</f>
        <v>0</v>
      </c>
      <c r="BI294" s="152">
        <f>IF(N294="nulová",J294,0)</f>
        <v>0</v>
      </c>
      <c r="BJ294" s="17" t="s">
        <v>84</v>
      </c>
      <c r="BK294" s="152">
        <f>ROUND(I294*H294,2)</f>
        <v>0</v>
      </c>
      <c r="BL294" s="17" t="s">
        <v>152</v>
      </c>
      <c r="BM294" s="151" t="s">
        <v>914</v>
      </c>
    </row>
    <row r="295" spans="2:65" s="1" customFormat="1" ht="12">
      <c r="B295" s="32"/>
      <c r="D295" s="153" t="s">
        <v>155</v>
      </c>
      <c r="F295" s="154" t="s">
        <v>605</v>
      </c>
      <c r="I295" s="155"/>
      <c r="L295" s="32"/>
      <c r="M295" s="156"/>
      <c r="T295" s="56"/>
      <c r="AT295" s="17" t="s">
        <v>155</v>
      </c>
      <c r="AU295" s="17" t="s">
        <v>86</v>
      </c>
    </row>
    <row r="296" spans="2:65" s="1" customFormat="1" ht="24">
      <c r="B296" s="32"/>
      <c r="D296" s="153" t="s">
        <v>156</v>
      </c>
      <c r="F296" s="157" t="s">
        <v>915</v>
      </c>
      <c r="I296" s="155"/>
      <c r="L296" s="32"/>
      <c r="M296" s="156"/>
      <c r="T296" s="56"/>
      <c r="AT296" s="17" t="s">
        <v>156</v>
      </c>
      <c r="AU296" s="17" t="s">
        <v>86</v>
      </c>
    </row>
    <row r="297" spans="2:65" s="12" customFormat="1" ht="12">
      <c r="B297" s="158"/>
      <c r="D297" s="153" t="s">
        <v>158</v>
      </c>
      <c r="E297" s="159" t="s">
        <v>1</v>
      </c>
      <c r="F297" s="160" t="s">
        <v>916</v>
      </c>
      <c r="H297" s="161">
        <v>26.712</v>
      </c>
      <c r="I297" s="162"/>
      <c r="L297" s="158"/>
      <c r="M297" s="163"/>
      <c r="T297" s="164"/>
      <c r="AT297" s="159" t="s">
        <v>158</v>
      </c>
      <c r="AU297" s="159" t="s">
        <v>86</v>
      </c>
      <c r="AV297" s="12" t="s">
        <v>86</v>
      </c>
      <c r="AW297" s="12" t="s">
        <v>33</v>
      </c>
      <c r="AX297" s="12" t="s">
        <v>77</v>
      </c>
      <c r="AY297" s="159" t="s">
        <v>143</v>
      </c>
    </row>
    <row r="298" spans="2:65" s="13" customFormat="1" ht="12">
      <c r="B298" s="165"/>
      <c r="D298" s="153" t="s">
        <v>158</v>
      </c>
      <c r="E298" s="166" t="s">
        <v>1</v>
      </c>
      <c r="F298" s="167" t="s">
        <v>160</v>
      </c>
      <c r="H298" s="168">
        <v>26.712</v>
      </c>
      <c r="I298" s="169"/>
      <c r="L298" s="165"/>
      <c r="M298" s="170"/>
      <c r="T298" s="171"/>
      <c r="AT298" s="166" t="s">
        <v>158</v>
      </c>
      <c r="AU298" s="166" t="s">
        <v>86</v>
      </c>
      <c r="AV298" s="13" t="s">
        <v>161</v>
      </c>
      <c r="AW298" s="13" t="s">
        <v>33</v>
      </c>
      <c r="AX298" s="13" t="s">
        <v>84</v>
      </c>
      <c r="AY298" s="166" t="s">
        <v>143</v>
      </c>
    </row>
    <row r="299" spans="2:65" s="12" customFormat="1" ht="12">
      <c r="B299" s="158"/>
      <c r="D299" s="153" t="s">
        <v>158</v>
      </c>
      <c r="F299" s="160" t="s">
        <v>917</v>
      </c>
      <c r="H299" s="161">
        <v>32.054000000000002</v>
      </c>
      <c r="I299" s="162"/>
      <c r="L299" s="158"/>
      <c r="M299" s="163"/>
      <c r="T299" s="164"/>
      <c r="AT299" s="159" t="s">
        <v>158</v>
      </c>
      <c r="AU299" s="159" t="s">
        <v>86</v>
      </c>
      <c r="AV299" s="12" t="s">
        <v>86</v>
      </c>
      <c r="AW299" s="12" t="s">
        <v>3</v>
      </c>
      <c r="AX299" s="12" t="s">
        <v>84</v>
      </c>
      <c r="AY299" s="159" t="s">
        <v>143</v>
      </c>
    </row>
    <row r="300" spans="2:65" s="11" customFormat="1" ht="22.75" customHeight="1">
      <c r="B300" s="125"/>
      <c r="D300" s="126" t="s">
        <v>76</v>
      </c>
      <c r="E300" s="135" t="s">
        <v>609</v>
      </c>
      <c r="F300" s="135" t="s">
        <v>610</v>
      </c>
      <c r="I300" s="128"/>
      <c r="J300" s="136">
        <f>BK300</f>
        <v>0</v>
      </c>
      <c r="L300" s="125"/>
      <c r="M300" s="130"/>
      <c r="P300" s="131">
        <f>SUM(P301:P338)</f>
        <v>0</v>
      </c>
      <c r="R300" s="131">
        <f>SUM(R301:R338)</f>
        <v>0.153249</v>
      </c>
      <c r="T300" s="132">
        <f>SUM(T301:T338)</f>
        <v>0.11699271999999999</v>
      </c>
      <c r="AR300" s="126" t="s">
        <v>86</v>
      </c>
      <c r="AT300" s="133" t="s">
        <v>76</v>
      </c>
      <c r="AU300" s="133" t="s">
        <v>84</v>
      </c>
      <c r="AY300" s="126" t="s">
        <v>143</v>
      </c>
      <c r="BK300" s="134">
        <f>SUM(BK301:BK338)</f>
        <v>0</v>
      </c>
    </row>
    <row r="301" spans="2:65" s="1" customFormat="1" ht="14.5" customHeight="1">
      <c r="B301" s="137"/>
      <c r="C301" s="138" t="s">
        <v>400</v>
      </c>
      <c r="D301" s="138" t="s">
        <v>148</v>
      </c>
      <c r="E301" s="140" t="s">
        <v>622</v>
      </c>
      <c r="F301" s="141" t="s">
        <v>623</v>
      </c>
      <c r="G301" s="142" t="s">
        <v>151</v>
      </c>
      <c r="H301" s="143">
        <v>6.1639999999999997</v>
      </c>
      <c r="I301" s="144"/>
      <c r="J301" s="145">
        <f>ROUND(I301*H301,2)</f>
        <v>0</v>
      </c>
      <c r="K301" s="146"/>
      <c r="L301" s="32"/>
      <c r="M301" s="147" t="s">
        <v>1</v>
      </c>
      <c r="N301" s="148" t="s">
        <v>42</v>
      </c>
      <c r="P301" s="149">
        <f>O301*H301</f>
        <v>0</v>
      </c>
      <c r="Q301" s="149">
        <v>0</v>
      </c>
      <c r="R301" s="149">
        <f>Q301*H301</f>
        <v>0</v>
      </c>
      <c r="S301" s="149">
        <v>1.098E-2</v>
      </c>
      <c r="T301" s="150">
        <f>S301*H301</f>
        <v>6.768072E-2</v>
      </c>
      <c r="AR301" s="151" t="s">
        <v>152</v>
      </c>
      <c r="AT301" s="151" t="s">
        <v>148</v>
      </c>
      <c r="AU301" s="151" t="s">
        <v>86</v>
      </c>
      <c r="AY301" s="17" t="s">
        <v>143</v>
      </c>
      <c r="BE301" s="152">
        <f>IF(N301="základní",J301,0)</f>
        <v>0</v>
      </c>
      <c r="BF301" s="152">
        <f>IF(N301="snížená",J301,0)</f>
        <v>0</v>
      </c>
      <c r="BG301" s="152">
        <f>IF(N301="zákl. přenesená",J301,0)</f>
        <v>0</v>
      </c>
      <c r="BH301" s="152">
        <f>IF(N301="sníž. přenesená",J301,0)</f>
        <v>0</v>
      </c>
      <c r="BI301" s="152">
        <f>IF(N301="nulová",J301,0)</f>
        <v>0</v>
      </c>
      <c r="BJ301" s="17" t="s">
        <v>84</v>
      </c>
      <c r="BK301" s="152">
        <f>ROUND(I301*H301,2)</f>
        <v>0</v>
      </c>
      <c r="BL301" s="17" t="s">
        <v>152</v>
      </c>
      <c r="BM301" s="151" t="s">
        <v>918</v>
      </c>
    </row>
    <row r="302" spans="2:65" s="1" customFormat="1" ht="12">
      <c r="B302" s="32"/>
      <c r="D302" s="153" t="s">
        <v>155</v>
      </c>
      <c r="F302" s="154" t="s">
        <v>625</v>
      </c>
      <c r="I302" s="155"/>
      <c r="L302" s="32"/>
      <c r="M302" s="156"/>
      <c r="T302" s="56"/>
      <c r="AT302" s="17" t="s">
        <v>155</v>
      </c>
      <c r="AU302" s="17" t="s">
        <v>86</v>
      </c>
    </row>
    <row r="303" spans="2:65" s="1" customFormat="1" ht="24">
      <c r="B303" s="32"/>
      <c r="D303" s="153" t="s">
        <v>156</v>
      </c>
      <c r="F303" s="157" t="s">
        <v>157</v>
      </c>
      <c r="I303" s="155"/>
      <c r="L303" s="32"/>
      <c r="M303" s="156"/>
      <c r="T303" s="56"/>
      <c r="AT303" s="17" t="s">
        <v>156</v>
      </c>
      <c r="AU303" s="17" t="s">
        <v>86</v>
      </c>
    </row>
    <row r="304" spans="2:65" s="14" customFormat="1" ht="12">
      <c r="B304" s="184"/>
      <c r="D304" s="153" t="s">
        <v>158</v>
      </c>
      <c r="E304" s="185" t="s">
        <v>1</v>
      </c>
      <c r="F304" s="186" t="s">
        <v>919</v>
      </c>
      <c r="H304" s="185" t="s">
        <v>1</v>
      </c>
      <c r="I304" s="187"/>
      <c r="L304" s="184"/>
      <c r="M304" s="188"/>
      <c r="T304" s="189"/>
      <c r="AT304" s="185" t="s">
        <v>158</v>
      </c>
      <c r="AU304" s="185" t="s">
        <v>86</v>
      </c>
      <c r="AV304" s="14" t="s">
        <v>84</v>
      </c>
      <c r="AW304" s="14" t="s">
        <v>33</v>
      </c>
      <c r="AX304" s="14" t="s">
        <v>77</v>
      </c>
      <c r="AY304" s="185" t="s">
        <v>143</v>
      </c>
    </row>
    <row r="305" spans="2:65" s="12" customFormat="1" ht="12">
      <c r="B305" s="158"/>
      <c r="D305" s="153" t="s">
        <v>158</v>
      </c>
      <c r="E305" s="159" t="s">
        <v>1</v>
      </c>
      <c r="F305" s="160" t="s">
        <v>920</v>
      </c>
      <c r="H305" s="161">
        <v>5.6040000000000001</v>
      </c>
      <c r="I305" s="162"/>
      <c r="L305" s="158"/>
      <c r="M305" s="163"/>
      <c r="T305" s="164"/>
      <c r="AT305" s="159" t="s">
        <v>158</v>
      </c>
      <c r="AU305" s="159" t="s">
        <v>86</v>
      </c>
      <c r="AV305" s="12" t="s">
        <v>86</v>
      </c>
      <c r="AW305" s="12" t="s">
        <v>33</v>
      </c>
      <c r="AX305" s="12" t="s">
        <v>77</v>
      </c>
      <c r="AY305" s="159" t="s">
        <v>143</v>
      </c>
    </row>
    <row r="306" spans="2:65" s="13" customFormat="1" ht="12">
      <c r="B306" s="165"/>
      <c r="D306" s="153" t="s">
        <v>158</v>
      </c>
      <c r="E306" s="166" t="s">
        <v>1</v>
      </c>
      <c r="F306" s="167" t="s">
        <v>160</v>
      </c>
      <c r="H306" s="168">
        <v>5.6040000000000001</v>
      </c>
      <c r="I306" s="169"/>
      <c r="L306" s="165"/>
      <c r="M306" s="170"/>
      <c r="T306" s="171"/>
      <c r="AT306" s="166" t="s">
        <v>158</v>
      </c>
      <c r="AU306" s="166" t="s">
        <v>86</v>
      </c>
      <c r="AV306" s="13" t="s">
        <v>161</v>
      </c>
      <c r="AW306" s="13" t="s">
        <v>33</v>
      </c>
      <c r="AX306" s="13" t="s">
        <v>84</v>
      </c>
      <c r="AY306" s="166" t="s">
        <v>143</v>
      </c>
    </row>
    <row r="307" spans="2:65" s="12" customFormat="1" ht="12">
      <c r="B307" s="158"/>
      <c r="D307" s="153" t="s">
        <v>158</v>
      </c>
      <c r="F307" s="160" t="s">
        <v>921</v>
      </c>
      <c r="H307" s="161">
        <v>6.1639999999999997</v>
      </c>
      <c r="I307" s="162"/>
      <c r="L307" s="158"/>
      <c r="M307" s="163"/>
      <c r="T307" s="164"/>
      <c r="AT307" s="159" t="s">
        <v>158</v>
      </c>
      <c r="AU307" s="159" t="s">
        <v>86</v>
      </c>
      <c r="AV307" s="12" t="s">
        <v>86</v>
      </c>
      <c r="AW307" s="12" t="s">
        <v>3</v>
      </c>
      <c r="AX307" s="12" t="s">
        <v>84</v>
      </c>
      <c r="AY307" s="159" t="s">
        <v>143</v>
      </c>
    </row>
    <row r="308" spans="2:65" s="1" customFormat="1" ht="14.5" customHeight="1">
      <c r="B308" s="137"/>
      <c r="C308" s="138" t="s">
        <v>409</v>
      </c>
      <c r="D308" s="138" t="s">
        <v>148</v>
      </c>
      <c r="E308" s="140" t="s">
        <v>634</v>
      </c>
      <c r="F308" s="141" t="s">
        <v>635</v>
      </c>
      <c r="G308" s="142" t="s">
        <v>151</v>
      </c>
      <c r="H308" s="143">
        <v>6.1639999999999997</v>
      </c>
      <c r="I308" s="144"/>
      <c r="J308" s="145">
        <f>ROUND(I308*H308,2)</f>
        <v>0</v>
      </c>
      <c r="K308" s="146"/>
      <c r="L308" s="32"/>
      <c r="M308" s="147" t="s">
        <v>1</v>
      </c>
      <c r="N308" s="148" t="s">
        <v>42</v>
      </c>
      <c r="P308" s="149">
        <f>O308*H308</f>
        <v>0</v>
      </c>
      <c r="Q308" s="149">
        <v>0</v>
      </c>
      <c r="R308" s="149">
        <f>Q308*H308</f>
        <v>0</v>
      </c>
      <c r="S308" s="149">
        <v>8.0000000000000002E-3</v>
      </c>
      <c r="T308" s="150">
        <f>S308*H308</f>
        <v>4.9312000000000002E-2</v>
      </c>
      <c r="AR308" s="151" t="s">
        <v>152</v>
      </c>
      <c r="AT308" s="151" t="s">
        <v>148</v>
      </c>
      <c r="AU308" s="151" t="s">
        <v>86</v>
      </c>
      <c r="AY308" s="17" t="s">
        <v>143</v>
      </c>
      <c r="BE308" s="152">
        <f>IF(N308="základní",J308,0)</f>
        <v>0</v>
      </c>
      <c r="BF308" s="152">
        <f>IF(N308="snížená",J308,0)</f>
        <v>0</v>
      </c>
      <c r="BG308" s="152">
        <f>IF(N308="zákl. přenesená",J308,0)</f>
        <v>0</v>
      </c>
      <c r="BH308" s="152">
        <f>IF(N308="sníž. přenesená",J308,0)</f>
        <v>0</v>
      </c>
      <c r="BI308" s="152">
        <f>IF(N308="nulová",J308,0)</f>
        <v>0</v>
      </c>
      <c r="BJ308" s="17" t="s">
        <v>84</v>
      </c>
      <c r="BK308" s="152">
        <f>ROUND(I308*H308,2)</f>
        <v>0</v>
      </c>
      <c r="BL308" s="17" t="s">
        <v>152</v>
      </c>
      <c r="BM308" s="151" t="s">
        <v>922</v>
      </c>
    </row>
    <row r="309" spans="2:65" s="1" customFormat="1" ht="12">
      <c r="B309" s="32"/>
      <c r="D309" s="153" t="s">
        <v>155</v>
      </c>
      <c r="F309" s="154" t="s">
        <v>637</v>
      </c>
      <c r="I309" s="155"/>
      <c r="L309" s="32"/>
      <c r="M309" s="156"/>
      <c r="T309" s="56"/>
      <c r="AT309" s="17" t="s">
        <v>155</v>
      </c>
      <c r="AU309" s="17" t="s">
        <v>86</v>
      </c>
    </row>
    <row r="310" spans="2:65" s="1" customFormat="1" ht="24">
      <c r="B310" s="32"/>
      <c r="D310" s="153" t="s">
        <v>156</v>
      </c>
      <c r="F310" s="157" t="s">
        <v>157</v>
      </c>
      <c r="I310" s="155"/>
      <c r="L310" s="32"/>
      <c r="M310" s="156"/>
      <c r="T310" s="56"/>
      <c r="AT310" s="17" t="s">
        <v>156</v>
      </c>
      <c r="AU310" s="17" t="s">
        <v>86</v>
      </c>
    </row>
    <row r="311" spans="2:65" s="12" customFormat="1" ht="12">
      <c r="B311" s="158"/>
      <c r="D311" s="153" t="s">
        <v>158</v>
      </c>
      <c r="F311" s="160" t="s">
        <v>921</v>
      </c>
      <c r="H311" s="161">
        <v>6.1639999999999997</v>
      </c>
      <c r="I311" s="162"/>
      <c r="L311" s="158"/>
      <c r="M311" s="163"/>
      <c r="T311" s="164"/>
      <c r="AT311" s="159" t="s">
        <v>158</v>
      </c>
      <c r="AU311" s="159" t="s">
        <v>86</v>
      </c>
      <c r="AV311" s="12" t="s">
        <v>86</v>
      </c>
      <c r="AW311" s="12" t="s">
        <v>3</v>
      </c>
      <c r="AX311" s="12" t="s">
        <v>84</v>
      </c>
      <c r="AY311" s="159" t="s">
        <v>143</v>
      </c>
    </row>
    <row r="312" spans="2:65" s="1" customFormat="1" ht="14.5" customHeight="1">
      <c r="B312" s="137"/>
      <c r="C312" s="138" t="s">
        <v>418</v>
      </c>
      <c r="D312" s="138" t="s">
        <v>148</v>
      </c>
      <c r="E312" s="140" t="s">
        <v>639</v>
      </c>
      <c r="F312" s="141" t="s">
        <v>640</v>
      </c>
      <c r="G312" s="142" t="s">
        <v>151</v>
      </c>
      <c r="H312" s="143">
        <v>6.1639999999999997</v>
      </c>
      <c r="I312" s="144"/>
      <c r="J312" s="145">
        <f>ROUND(I312*H312,2)</f>
        <v>0</v>
      </c>
      <c r="K312" s="146"/>
      <c r="L312" s="32"/>
      <c r="M312" s="147" t="s">
        <v>1</v>
      </c>
      <c r="N312" s="148" t="s">
        <v>42</v>
      </c>
      <c r="P312" s="149">
        <f>O312*H312</f>
        <v>0</v>
      </c>
      <c r="Q312" s="149">
        <v>0</v>
      </c>
      <c r="R312" s="149">
        <f>Q312*H312</f>
        <v>0</v>
      </c>
      <c r="S312" s="149">
        <v>0</v>
      </c>
      <c r="T312" s="150">
        <f>S312*H312</f>
        <v>0</v>
      </c>
      <c r="AR312" s="151" t="s">
        <v>152</v>
      </c>
      <c r="AT312" s="151" t="s">
        <v>148</v>
      </c>
      <c r="AU312" s="151" t="s">
        <v>86</v>
      </c>
      <c r="AY312" s="17" t="s">
        <v>143</v>
      </c>
      <c r="BE312" s="152">
        <f>IF(N312="základní",J312,0)</f>
        <v>0</v>
      </c>
      <c r="BF312" s="152">
        <f>IF(N312="snížená",J312,0)</f>
        <v>0</v>
      </c>
      <c r="BG312" s="152">
        <f>IF(N312="zákl. přenesená",J312,0)</f>
        <v>0</v>
      </c>
      <c r="BH312" s="152">
        <f>IF(N312="sníž. přenesená",J312,0)</f>
        <v>0</v>
      </c>
      <c r="BI312" s="152">
        <f>IF(N312="nulová",J312,0)</f>
        <v>0</v>
      </c>
      <c r="BJ312" s="17" t="s">
        <v>84</v>
      </c>
      <c r="BK312" s="152">
        <f>ROUND(I312*H312,2)</f>
        <v>0</v>
      </c>
      <c r="BL312" s="17" t="s">
        <v>152</v>
      </c>
      <c r="BM312" s="151" t="s">
        <v>923</v>
      </c>
    </row>
    <row r="313" spans="2:65" s="1" customFormat="1" ht="12">
      <c r="B313" s="32"/>
      <c r="D313" s="153" t="s">
        <v>155</v>
      </c>
      <c r="F313" s="154" t="s">
        <v>642</v>
      </c>
      <c r="I313" s="155"/>
      <c r="L313" s="32"/>
      <c r="M313" s="156"/>
      <c r="T313" s="56"/>
      <c r="AT313" s="17" t="s">
        <v>155</v>
      </c>
      <c r="AU313" s="17" t="s">
        <v>86</v>
      </c>
    </row>
    <row r="314" spans="2:65" s="1" customFormat="1" ht="24">
      <c r="B314" s="32"/>
      <c r="D314" s="153" t="s">
        <v>156</v>
      </c>
      <c r="F314" s="157" t="s">
        <v>157</v>
      </c>
      <c r="I314" s="155"/>
      <c r="L314" s="32"/>
      <c r="M314" s="156"/>
      <c r="T314" s="56"/>
      <c r="AT314" s="17" t="s">
        <v>156</v>
      </c>
      <c r="AU314" s="17" t="s">
        <v>86</v>
      </c>
    </row>
    <row r="315" spans="2:65" s="12" customFormat="1" ht="12">
      <c r="B315" s="158"/>
      <c r="D315" s="153" t="s">
        <v>158</v>
      </c>
      <c r="F315" s="160" t="s">
        <v>921</v>
      </c>
      <c r="H315" s="161">
        <v>6.1639999999999997</v>
      </c>
      <c r="I315" s="162"/>
      <c r="L315" s="158"/>
      <c r="M315" s="163"/>
      <c r="T315" s="164"/>
      <c r="AT315" s="159" t="s">
        <v>158</v>
      </c>
      <c r="AU315" s="159" t="s">
        <v>86</v>
      </c>
      <c r="AV315" s="12" t="s">
        <v>86</v>
      </c>
      <c r="AW315" s="12" t="s">
        <v>3</v>
      </c>
      <c r="AX315" s="12" t="s">
        <v>84</v>
      </c>
      <c r="AY315" s="159" t="s">
        <v>143</v>
      </c>
    </row>
    <row r="316" spans="2:65" s="1" customFormat="1" ht="14.5" customHeight="1">
      <c r="B316" s="137"/>
      <c r="C316" s="172" t="s">
        <v>426</v>
      </c>
      <c r="D316" s="173" t="s">
        <v>286</v>
      </c>
      <c r="E316" s="174" t="s">
        <v>644</v>
      </c>
      <c r="F316" s="175" t="s">
        <v>645</v>
      </c>
      <c r="G316" s="176" t="s">
        <v>151</v>
      </c>
      <c r="H316" s="177">
        <v>7.3970000000000002</v>
      </c>
      <c r="I316" s="178"/>
      <c r="J316" s="179">
        <f>ROUND(I316*H316,2)</f>
        <v>0</v>
      </c>
      <c r="K316" s="180"/>
      <c r="L316" s="181"/>
      <c r="M316" s="182" t="s">
        <v>1</v>
      </c>
      <c r="N316" s="183" t="s">
        <v>42</v>
      </c>
      <c r="P316" s="149">
        <f>O316*H316</f>
        <v>0</v>
      </c>
      <c r="Q316" s="149">
        <v>1.7000000000000001E-2</v>
      </c>
      <c r="R316" s="149">
        <f>Q316*H316</f>
        <v>0.125749</v>
      </c>
      <c r="S316" s="149">
        <v>0</v>
      </c>
      <c r="T316" s="150">
        <f>S316*H316</f>
        <v>0</v>
      </c>
      <c r="AR316" s="151" t="s">
        <v>646</v>
      </c>
      <c r="AT316" s="151" t="s">
        <v>286</v>
      </c>
      <c r="AU316" s="151" t="s">
        <v>86</v>
      </c>
      <c r="AY316" s="17" t="s">
        <v>143</v>
      </c>
      <c r="BE316" s="152">
        <f>IF(N316="základní",J316,0)</f>
        <v>0</v>
      </c>
      <c r="BF316" s="152">
        <f>IF(N316="snížená",J316,0)</f>
        <v>0</v>
      </c>
      <c r="BG316" s="152">
        <f>IF(N316="zákl. přenesená",J316,0)</f>
        <v>0</v>
      </c>
      <c r="BH316" s="152">
        <f>IF(N316="sníž. přenesená",J316,0)</f>
        <v>0</v>
      </c>
      <c r="BI316" s="152">
        <f>IF(N316="nulová",J316,0)</f>
        <v>0</v>
      </c>
      <c r="BJ316" s="17" t="s">
        <v>84</v>
      </c>
      <c r="BK316" s="152">
        <f>ROUND(I316*H316,2)</f>
        <v>0</v>
      </c>
      <c r="BL316" s="17" t="s">
        <v>646</v>
      </c>
      <c r="BM316" s="151" t="s">
        <v>924</v>
      </c>
    </row>
    <row r="317" spans="2:65" s="1" customFormat="1" ht="12">
      <c r="B317" s="32"/>
      <c r="D317" s="153" t="s">
        <v>155</v>
      </c>
      <c r="F317" s="154" t="s">
        <v>645</v>
      </c>
      <c r="I317" s="155"/>
      <c r="L317" s="32"/>
      <c r="M317" s="156"/>
      <c r="T317" s="56"/>
      <c r="AT317" s="17" t="s">
        <v>155</v>
      </c>
      <c r="AU317" s="17" t="s">
        <v>86</v>
      </c>
    </row>
    <row r="318" spans="2:65" s="1" customFormat="1" ht="24">
      <c r="B318" s="32"/>
      <c r="D318" s="153" t="s">
        <v>156</v>
      </c>
      <c r="F318" s="157" t="s">
        <v>648</v>
      </c>
      <c r="I318" s="155"/>
      <c r="L318" s="32"/>
      <c r="M318" s="156"/>
      <c r="T318" s="56"/>
      <c r="AT318" s="17" t="s">
        <v>156</v>
      </c>
      <c r="AU318" s="17" t="s">
        <v>86</v>
      </c>
    </row>
    <row r="319" spans="2:65" s="12" customFormat="1" ht="12">
      <c r="B319" s="158"/>
      <c r="D319" s="153" t="s">
        <v>158</v>
      </c>
      <c r="E319" s="159" t="s">
        <v>1</v>
      </c>
      <c r="F319" s="160" t="s">
        <v>925</v>
      </c>
      <c r="H319" s="161">
        <v>6.1639999999999997</v>
      </c>
      <c r="I319" s="162"/>
      <c r="L319" s="158"/>
      <c r="M319" s="163"/>
      <c r="T319" s="164"/>
      <c r="AT319" s="159" t="s">
        <v>158</v>
      </c>
      <c r="AU319" s="159" t="s">
        <v>86</v>
      </c>
      <c r="AV319" s="12" t="s">
        <v>86</v>
      </c>
      <c r="AW319" s="12" t="s">
        <v>33</v>
      </c>
      <c r="AX319" s="12" t="s">
        <v>77</v>
      </c>
      <c r="AY319" s="159" t="s">
        <v>143</v>
      </c>
    </row>
    <row r="320" spans="2:65" s="13" customFormat="1" ht="12">
      <c r="B320" s="165"/>
      <c r="D320" s="153" t="s">
        <v>158</v>
      </c>
      <c r="E320" s="166" t="s">
        <v>1</v>
      </c>
      <c r="F320" s="167" t="s">
        <v>160</v>
      </c>
      <c r="H320" s="168">
        <v>6.1639999999999997</v>
      </c>
      <c r="I320" s="169"/>
      <c r="L320" s="165"/>
      <c r="M320" s="170"/>
      <c r="T320" s="171"/>
      <c r="AT320" s="166" t="s">
        <v>158</v>
      </c>
      <c r="AU320" s="166" t="s">
        <v>86</v>
      </c>
      <c r="AV320" s="13" t="s">
        <v>161</v>
      </c>
      <c r="AW320" s="13" t="s">
        <v>33</v>
      </c>
      <c r="AX320" s="13" t="s">
        <v>84</v>
      </c>
      <c r="AY320" s="166" t="s">
        <v>143</v>
      </c>
    </row>
    <row r="321" spans="2:65" s="12" customFormat="1" ht="12">
      <c r="B321" s="158"/>
      <c r="D321" s="153" t="s">
        <v>158</v>
      </c>
      <c r="F321" s="160" t="s">
        <v>926</v>
      </c>
      <c r="H321" s="161">
        <v>7.3970000000000002</v>
      </c>
      <c r="I321" s="162"/>
      <c r="L321" s="158"/>
      <c r="M321" s="163"/>
      <c r="T321" s="164"/>
      <c r="AT321" s="159" t="s">
        <v>158</v>
      </c>
      <c r="AU321" s="159" t="s">
        <v>86</v>
      </c>
      <c r="AV321" s="12" t="s">
        <v>86</v>
      </c>
      <c r="AW321" s="12" t="s">
        <v>3</v>
      </c>
      <c r="AX321" s="12" t="s">
        <v>84</v>
      </c>
      <c r="AY321" s="159" t="s">
        <v>143</v>
      </c>
    </row>
    <row r="322" spans="2:65" s="1" customFormat="1" ht="14.5" customHeight="1">
      <c r="B322" s="137"/>
      <c r="C322" s="138" t="s">
        <v>432</v>
      </c>
      <c r="D322" s="138" t="s">
        <v>148</v>
      </c>
      <c r="E322" s="140" t="s">
        <v>652</v>
      </c>
      <c r="F322" s="141" t="s">
        <v>653</v>
      </c>
      <c r="G322" s="142" t="s">
        <v>190</v>
      </c>
      <c r="H322" s="143">
        <v>17.390999999999998</v>
      </c>
      <c r="I322" s="144"/>
      <c r="J322" s="145">
        <f>ROUND(I322*H322,2)</f>
        <v>0</v>
      </c>
      <c r="K322" s="146"/>
      <c r="L322" s="32"/>
      <c r="M322" s="147" t="s">
        <v>1</v>
      </c>
      <c r="N322" s="148" t="s">
        <v>42</v>
      </c>
      <c r="P322" s="149">
        <f>O322*H322</f>
        <v>0</v>
      </c>
      <c r="Q322" s="149">
        <v>0</v>
      </c>
      <c r="R322" s="149">
        <f>Q322*H322</f>
        <v>0</v>
      </c>
      <c r="S322" s="149">
        <v>0</v>
      </c>
      <c r="T322" s="150">
        <f>S322*H322</f>
        <v>0</v>
      </c>
      <c r="AR322" s="151" t="s">
        <v>152</v>
      </c>
      <c r="AT322" s="151" t="s">
        <v>148</v>
      </c>
      <c r="AU322" s="151" t="s">
        <v>86</v>
      </c>
      <c r="AY322" s="17" t="s">
        <v>143</v>
      </c>
      <c r="BE322" s="152">
        <f>IF(N322="základní",J322,0)</f>
        <v>0</v>
      </c>
      <c r="BF322" s="152">
        <f>IF(N322="snížená",J322,0)</f>
        <v>0</v>
      </c>
      <c r="BG322" s="152">
        <f>IF(N322="zákl. přenesená",J322,0)</f>
        <v>0</v>
      </c>
      <c r="BH322" s="152">
        <f>IF(N322="sníž. přenesená",J322,0)</f>
        <v>0</v>
      </c>
      <c r="BI322" s="152">
        <f>IF(N322="nulová",J322,0)</f>
        <v>0</v>
      </c>
      <c r="BJ322" s="17" t="s">
        <v>84</v>
      </c>
      <c r="BK322" s="152">
        <f>ROUND(I322*H322,2)</f>
        <v>0</v>
      </c>
      <c r="BL322" s="17" t="s">
        <v>152</v>
      </c>
      <c r="BM322" s="151" t="s">
        <v>927</v>
      </c>
    </row>
    <row r="323" spans="2:65" s="1" customFormat="1" ht="12">
      <c r="B323" s="32"/>
      <c r="D323" s="153" t="s">
        <v>155</v>
      </c>
      <c r="F323" s="154" t="s">
        <v>655</v>
      </c>
      <c r="I323" s="155"/>
      <c r="L323" s="32"/>
      <c r="M323" s="156"/>
      <c r="T323" s="56"/>
      <c r="AT323" s="17" t="s">
        <v>155</v>
      </c>
      <c r="AU323" s="17" t="s">
        <v>86</v>
      </c>
    </row>
    <row r="324" spans="2:65" s="1" customFormat="1" ht="24">
      <c r="B324" s="32"/>
      <c r="D324" s="153" t="s">
        <v>156</v>
      </c>
      <c r="F324" s="157" t="s">
        <v>157</v>
      </c>
      <c r="I324" s="155"/>
      <c r="L324" s="32"/>
      <c r="M324" s="156"/>
      <c r="T324" s="56"/>
      <c r="AT324" s="17" t="s">
        <v>156</v>
      </c>
      <c r="AU324" s="17" t="s">
        <v>86</v>
      </c>
    </row>
    <row r="325" spans="2:65" s="14" customFormat="1" ht="12">
      <c r="B325" s="184"/>
      <c r="D325" s="153" t="s">
        <v>158</v>
      </c>
      <c r="E325" s="185" t="s">
        <v>1</v>
      </c>
      <c r="F325" s="186" t="s">
        <v>928</v>
      </c>
      <c r="H325" s="185" t="s">
        <v>1</v>
      </c>
      <c r="I325" s="187"/>
      <c r="L325" s="184"/>
      <c r="M325" s="188"/>
      <c r="T325" s="189"/>
      <c r="AT325" s="185" t="s">
        <v>158</v>
      </c>
      <c r="AU325" s="185" t="s">
        <v>86</v>
      </c>
      <c r="AV325" s="14" t="s">
        <v>84</v>
      </c>
      <c r="AW325" s="14" t="s">
        <v>33</v>
      </c>
      <c r="AX325" s="14" t="s">
        <v>77</v>
      </c>
      <c r="AY325" s="185" t="s">
        <v>143</v>
      </c>
    </row>
    <row r="326" spans="2:65" s="12" customFormat="1" ht="12">
      <c r="B326" s="158"/>
      <c r="D326" s="153" t="s">
        <v>158</v>
      </c>
      <c r="E326" s="159" t="s">
        <v>1</v>
      </c>
      <c r="F326" s="160" t="s">
        <v>929</v>
      </c>
      <c r="H326" s="161">
        <v>15.81</v>
      </c>
      <c r="I326" s="162"/>
      <c r="L326" s="158"/>
      <c r="M326" s="163"/>
      <c r="T326" s="164"/>
      <c r="AT326" s="159" t="s">
        <v>158</v>
      </c>
      <c r="AU326" s="159" t="s">
        <v>86</v>
      </c>
      <c r="AV326" s="12" t="s">
        <v>86</v>
      </c>
      <c r="AW326" s="12" t="s">
        <v>33</v>
      </c>
      <c r="AX326" s="12" t="s">
        <v>77</v>
      </c>
      <c r="AY326" s="159" t="s">
        <v>143</v>
      </c>
    </row>
    <row r="327" spans="2:65" s="13" customFormat="1" ht="12">
      <c r="B327" s="165"/>
      <c r="D327" s="153" t="s">
        <v>158</v>
      </c>
      <c r="E327" s="166" t="s">
        <v>1</v>
      </c>
      <c r="F327" s="167" t="s">
        <v>160</v>
      </c>
      <c r="H327" s="168">
        <v>15.81</v>
      </c>
      <c r="I327" s="169"/>
      <c r="L327" s="165"/>
      <c r="M327" s="170"/>
      <c r="T327" s="171"/>
      <c r="AT327" s="166" t="s">
        <v>158</v>
      </c>
      <c r="AU327" s="166" t="s">
        <v>86</v>
      </c>
      <c r="AV327" s="13" t="s">
        <v>161</v>
      </c>
      <c r="AW327" s="13" t="s">
        <v>33</v>
      </c>
      <c r="AX327" s="13" t="s">
        <v>84</v>
      </c>
      <c r="AY327" s="166" t="s">
        <v>143</v>
      </c>
    </row>
    <row r="328" spans="2:65" s="12" customFormat="1" ht="12">
      <c r="B328" s="158"/>
      <c r="D328" s="153" t="s">
        <v>158</v>
      </c>
      <c r="F328" s="160" t="s">
        <v>930</v>
      </c>
      <c r="H328" s="161">
        <v>17.390999999999998</v>
      </c>
      <c r="I328" s="162"/>
      <c r="L328" s="158"/>
      <c r="M328" s="163"/>
      <c r="T328" s="164"/>
      <c r="AT328" s="159" t="s">
        <v>158</v>
      </c>
      <c r="AU328" s="159" t="s">
        <v>86</v>
      </c>
      <c r="AV328" s="12" t="s">
        <v>86</v>
      </c>
      <c r="AW328" s="12" t="s">
        <v>3</v>
      </c>
      <c r="AX328" s="12" t="s">
        <v>84</v>
      </c>
      <c r="AY328" s="159" t="s">
        <v>143</v>
      </c>
    </row>
    <row r="329" spans="2:65" s="1" customFormat="1" ht="14.5" customHeight="1">
      <c r="B329" s="137"/>
      <c r="C329" s="172" t="s">
        <v>440</v>
      </c>
      <c r="D329" s="173" t="s">
        <v>286</v>
      </c>
      <c r="E329" s="174" t="s">
        <v>666</v>
      </c>
      <c r="F329" s="175" t="s">
        <v>667</v>
      </c>
      <c r="G329" s="176" t="s">
        <v>332</v>
      </c>
      <c r="H329" s="177">
        <v>0.05</v>
      </c>
      <c r="I329" s="178"/>
      <c r="J329" s="179">
        <f>ROUND(I329*H329,2)</f>
        <v>0</v>
      </c>
      <c r="K329" s="180"/>
      <c r="L329" s="181"/>
      <c r="M329" s="182" t="s">
        <v>1</v>
      </c>
      <c r="N329" s="183" t="s">
        <v>42</v>
      </c>
      <c r="P329" s="149">
        <f>O329*H329</f>
        <v>0</v>
      </c>
      <c r="Q329" s="149">
        <v>0.55000000000000004</v>
      </c>
      <c r="R329" s="149">
        <f>Q329*H329</f>
        <v>2.7500000000000004E-2</v>
      </c>
      <c r="S329" s="149">
        <v>0</v>
      </c>
      <c r="T329" s="150">
        <f>S329*H329</f>
        <v>0</v>
      </c>
      <c r="AR329" s="151" t="s">
        <v>289</v>
      </c>
      <c r="AT329" s="151" t="s">
        <v>286</v>
      </c>
      <c r="AU329" s="151" t="s">
        <v>86</v>
      </c>
      <c r="AY329" s="17" t="s">
        <v>143</v>
      </c>
      <c r="BE329" s="152">
        <f>IF(N329="základní",J329,0)</f>
        <v>0</v>
      </c>
      <c r="BF329" s="152">
        <f>IF(N329="snížená",J329,0)</f>
        <v>0</v>
      </c>
      <c r="BG329" s="152">
        <f>IF(N329="zákl. přenesená",J329,0)</f>
        <v>0</v>
      </c>
      <c r="BH329" s="152">
        <f>IF(N329="sníž. přenesená",J329,0)</f>
        <v>0</v>
      </c>
      <c r="BI329" s="152">
        <f>IF(N329="nulová",J329,0)</f>
        <v>0</v>
      </c>
      <c r="BJ329" s="17" t="s">
        <v>84</v>
      </c>
      <c r="BK329" s="152">
        <f>ROUND(I329*H329,2)</f>
        <v>0</v>
      </c>
      <c r="BL329" s="17" t="s">
        <v>152</v>
      </c>
      <c r="BM329" s="151" t="s">
        <v>931</v>
      </c>
    </row>
    <row r="330" spans="2:65" s="1" customFormat="1" ht="12">
      <c r="B330" s="32"/>
      <c r="D330" s="153" t="s">
        <v>155</v>
      </c>
      <c r="F330" s="154" t="s">
        <v>667</v>
      </c>
      <c r="I330" s="155"/>
      <c r="L330" s="32"/>
      <c r="M330" s="156"/>
      <c r="T330" s="56"/>
      <c r="AT330" s="17" t="s">
        <v>155</v>
      </c>
      <c r="AU330" s="17" t="s">
        <v>86</v>
      </c>
    </row>
    <row r="331" spans="2:65" s="1" customFormat="1" ht="24">
      <c r="B331" s="32"/>
      <c r="D331" s="153" t="s">
        <v>156</v>
      </c>
      <c r="F331" s="157" t="s">
        <v>669</v>
      </c>
      <c r="I331" s="155"/>
      <c r="L331" s="32"/>
      <c r="M331" s="156"/>
      <c r="T331" s="56"/>
      <c r="AT331" s="17" t="s">
        <v>156</v>
      </c>
      <c r="AU331" s="17" t="s">
        <v>86</v>
      </c>
    </row>
    <row r="332" spans="2:65" s="12" customFormat="1" ht="12">
      <c r="B332" s="158"/>
      <c r="D332" s="153" t="s">
        <v>158</v>
      </c>
      <c r="E332" s="159" t="s">
        <v>1</v>
      </c>
      <c r="F332" s="160" t="s">
        <v>932</v>
      </c>
      <c r="H332" s="161">
        <v>4.2000000000000003E-2</v>
      </c>
      <c r="I332" s="162"/>
      <c r="L332" s="158"/>
      <c r="M332" s="163"/>
      <c r="T332" s="164"/>
      <c r="AT332" s="159" t="s">
        <v>158</v>
      </c>
      <c r="AU332" s="159" t="s">
        <v>86</v>
      </c>
      <c r="AV332" s="12" t="s">
        <v>86</v>
      </c>
      <c r="AW332" s="12" t="s">
        <v>33</v>
      </c>
      <c r="AX332" s="12" t="s">
        <v>77</v>
      </c>
      <c r="AY332" s="159" t="s">
        <v>143</v>
      </c>
    </row>
    <row r="333" spans="2:65" s="13" customFormat="1" ht="12">
      <c r="B333" s="165"/>
      <c r="D333" s="153" t="s">
        <v>158</v>
      </c>
      <c r="E333" s="166" t="s">
        <v>1</v>
      </c>
      <c r="F333" s="167" t="s">
        <v>160</v>
      </c>
      <c r="H333" s="168">
        <v>4.2000000000000003E-2</v>
      </c>
      <c r="I333" s="169"/>
      <c r="L333" s="165"/>
      <c r="M333" s="170"/>
      <c r="T333" s="171"/>
      <c r="AT333" s="166" t="s">
        <v>158</v>
      </c>
      <c r="AU333" s="166" t="s">
        <v>86</v>
      </c>
      <c r="AV333" s="13" t="s">
        <v>161</v>
      </c>
      <c r="AW333" s="13" t="s">
        <v>33</v>
      </c>
      <c r="AX333" s="13" t="s">
        <v>84</v>
      </c>
      <c r="AY333" s="166" t="s">
        <v>143</v>
      </c>
    </row>
    <row r="334" spans="2:65" s="12" customFormat="1" ht="12">
      <c r="B334" s="158"/>
      <c r="D334" s="153" t="s">
        <v>158</v>
      </c>
      <c r="F334" s="160" t="s">
        <v>933</v>
      </c>
      <c r="H334" s="161">
        <v>0.05</v>
      </c>
      <c r="I334" s="162"/>
      <c r="L334" s="158"/>
      <c r="M334" s="163"/>
      <c r="T334" s="164"/>
      <c r="AT334" s="159" t="s">
        <v>158</v>
      </c>
      <c r="AU334" s="159" t="s">
        <v>86</v>
      </c>
      <c r="AV334" s="12" t="s">
        <v>86</v>
      </c>
      <c r="AW334" s="12" t="s">
        <v>3</v>
      </c>
      <c r="AX334" s="12" t="s">
        <v>84</v>
      </c>
      <c r="AY334" s="159" t="s">
        <v>143</v>
      </c>
    </row>
    <row r="335" spans="2:65" s="1" customFormat="1" ht="14.5" customHeight="1">
      <c r="B335" s="137"/>
      <c r="C335" s="138" t="s">
        <v>445</v>
      </c>
      <c r="D335" s="138" t="s">
        <v>148</v>
      </c>
      <c r="E335" s="140" t="s">
        <v>673</v>
      </c>
      <c r="F335" s="141" t="s">
        <v>674</v>
      </c>
      <c r="G335" s="142" t="s">
        <v>233</v>
      </c>
      <c r="H335" s="143">
        <v>2.8000000000000004E-2</v>
      </c>
      <c r="I335" s="144"/>
      <c r="J335" s="145">
        <f>ROUND(I335*H335,2)</f>
        <v>0</v>
      </c>
      <c r="K335" s="146"/>
      <c r="L335" s="32"/>
      <c r="M335" s="147" t="s">
        <v>1</v>
      </c>
      <c r="N335" s="148" t="s">
        <v>42</v>
      </c>
      <c r="P335" s="149">
        <f>O335*H335</f>
        <v>0</v>
      </c>
      <c r="Q335" s="149">
        <v>0</v>
      </c>
      <c r="R335" s="149">
        <f>Q335*H335</f>
        <v>0</v>
      </c>
      <c r="S335" s="149">
        <v>0</v>
      </c>
      <c r="T335" s="150">
        <f>S335*H335</f>
        <v>0</v>
      </c>
      <c r="AR335" s="151" t="s">
        <v>152</v>
      </c>
      <c r="AT335" s="151" t="s">
        <v>148</v>
      </c>
      <c r="AU335" s="151" t="s">
        <v>86</v>
      </c>
      <c r="AY335" s="17" t="s">
        <v>143</v>
      </c>
      <c r="BE335" s="152">
        <f>IF(N335="základní",J335,0)</f>
        <v>0</v>
      </c>
      <c r="BF335" s="152">
        <f>IF(N335="snížená",J335,0)</f>
        <v>0</v>
      </c>
      <c r="BG335" s="152">
        <f>IF(N335="zákl. přenesená",J335,0)</f>
        <v>0</v>
      </c>
      <c r="BH335" s="152">
        <f>IF(N335="sníž. přenesená",J335,0)</f>
        <v>0</v>
      </c>
      <c r="BI335" s="152">
        <f>IF(N335="nulová",J335,0)</f>
        <v>0</v>
      </c>
      <c r="BJ335" s="17" t="s">
        <v>84</v>
      </c>
      <c r="BK335" s="152">
        <f>ROUND(I335*H335,2)</f>
        <v>0</v>
      </c>
      <c r="BL335" s="17" t="s">
        <v>152</v>
      </c>
      <c r="BM335" s="151" t="s">
        <v>934</v>
      </c>
    </row>
    <row r="336" spans="2:65" s="1" customFormat="1" ht="24">
      <c r="B336" s="32"/>
      <c r="D336" s="153" t="s">
        <v>155</v>
      </c>
      <c r="F336" s="154" t="s">
        <v>676</v>
      </c>
      <c r="I336" s="155"/>
      <c r="L336" s="32"/>
      <c r="M336" s="156"/>
      <c r="T336" s="56"/>
      <c r="AT336" s="17" t="s">
        <v>155</v>
      </c>
      <c r="AU336" s="17" t="s">
        <v>86</v>
      </c>
    </row>
    <row r="337" spans="2:65" s="1" customFormat="1" ht="14.5" customHeight="1">
      <c r="B337" s="137"/>
      <c r="C337" s="138" t="s">
        <v>450</v>
      </c>
      <c r="D337" s="138" t="s">
        <v>148</v>
      </c>
      <c r="E337" s="140" t="s">
        <v>678</v>
      </c>
      <c r="F337" s="141" t="s">
        <v>679</v>
      </c>
      <c r="G337" s="142" t="s">
        <v>233</v>
      </c>
      <c r="H337" s="143">
        <v>2.8000000000000004E-2</v>
      </c>
      <c r="I337" s="144"/>
      <c r="J337" s="145">
        <f>ROUND(I337*H337,2)</f>
        <v>0</v>
      </c>
      <c r="K337" s="146"/>
      <c r="L337" s="32"/>
      <c r="M337" s="147" t="s">
        <v>1</v>
      </c>
      <c r="N337" s="148" t="s">
        <v>42</v>
      </c>
      <c r="P337" s="149">
        <f>O337*H337</f>
        <v>0</v>
      </c>
      <c r="Q337" s="149">
        <v>0</v>
      </c>
      <c r="R337" s="149">
        <f>Q337*H337</f>
        <v>0</v>
      </c>
      <c r="S337" s="149">
        <v>0</v>
      </c>
      <c r="T337" s="150">
        <f>S337*H337</f>
        <v>0</v>
      </c>
      <c r="AR337" s="151" t="s">
        <v>152</v>
      </c>
      <c r="AT337" s="151" t="s">
        <v>148</v>
      </c>
      <c r="AU337" s="151" t="s">
        <v>86</v>
      </c>
      <c r="AY337" s="17" t="s">
        <v>143</v>
      </c>
      <c r="BE337" s="152">
        <f>IF(N337="základní",J337,0)</f>
        <v>0</v>
      </c>
      <c r="BF337" s="152">
        <f>IF(N337="snížená",J337,0)</f>
        <v>0</v>
      </c>
      <c r="BG337" s="152">
        <f>IF(N337="zákl. přenesená",J337,0)</f>
        <v>0</v>
      </c>
      <c r="BH337" s="152">
        <f>IF(N337="sníž. přenesená",J337,0)</f>
        <v>0</v>
      </c>
      <c r="BI337" s="152">
        <f>IF(N337="nulová",J337,0)</f>
        <v>0</v>
      </c>
      <c r="BJ337" s="17" t="s">
        <v>84</v>
      </c>
      <c r="BK337" s="152">
        <f>ROUND(I337*H337,2)</f>
        <v>0</v>
      </c>
      <c r="BL337" s="17" t="s">
        <v>152</v>
      </c>
      <c r="BM337" s="151" t="s">
        <v>935</v>
      </c>
    </row>
    <row r="338" spans="2:65" s="1" customFormat="1" ht="24">
      <c r="B338" s="32"/>
      <c r="D338" s="153" t="s">
        <v>155</v>
      </c>
      <c r="F338" s="154" t="s">
        <v>681</v>
      </c>
      <c r="I338" s="155"/>
      <c r="L338" s="32"/>
      <c r="M338" s="156"/>
      <c r="T338" s="56"/>
      <c r="AT338" s="17" t="s">
        <v>155</v>
      </c>
      <c r="AU338" s="17" t="s">
        <v>86</v>
      </c>
    </row>
    <row r="339" spans="2:65" s="11" customFormat="1" ht="22.75" customHeight="1">
      <c r="B339" s="125"/>
      <c r="D339" s="126" t="s">
        <v>76</v>
      </c>
      <c r="E339" s="135" t="s">
        <v>714</v>
      </c>
      <c r="F339" s="135" t="s">
        <v>715</v>
      </c>
      <c r="I339" s="128"/>
      <c r="J339" s="136">
        <f>BK339</f>
        <v>0</v>
      </c>
      <c r="L339" s="125"/>
      <c r="M339" s="130"/>
      <c r="P339" s="131">
        <f>SUM(P340:P351)</f>
        <v>0</v>
      </c>
      <c r="R339" s="131">
        <f>SUM(R340:R351)</f>
        <v>3.0203599999999997E-3</v>
      </c>
      <c r="T339" s="132">
        <f>SUM(T340:T351)</f>
        <v>0</v>
      </c>
      <c r="AR339" s="126" t="s">
        <v>86</v>
      </c>
      <c r="AT339" s="133" t="s">
        <v>76</v>
      </c>
      <c r="AU339" s="133" t="s">
        <v>84</v>
      </c>
      <c r="AY339" s="126" t="s">
        <v>143</v>
      </c>
      <c r="BK339" s="134">
        <f>SUM(BK340:BK351)</f>
        <v>0</v>
      </c>
    </row>
    <row r="340" spans="2:65" s="1" customFormat="1" ht="14.5" customHeight="1">
      <c r="B340" s="137"/>
      <c r="C340" s="138" t="s">
        <v>454</v>
      </c>
      <c r="D340" s="138" t="s">
        <v>148</v>
      </c>
      <c r="E340" s="140" t="s">
        <v>717</v>
      </c>
      <c r="F340" s="141" t="s">
        <v>718</v>
      </c>
      <c r="G340" s="142" t="s">
        <v>151</v>
      </c>
      <c r="H340" s="143">
        <v>6.1639999999999997</v>
      </c>
      <c r="I340" s="144"/>
      <c r="J340" s="145">
        <f>ROUND(I340*H340,2)</f>
        <v>0</v>
      </c>
      <c r="K340" s="146"/>
      <c r="L340" s="32"/>
      <c r="M340" s="147" t="s">
        <v>1</v>
      </c>
      <c r="N340" s="148" t="s">
        <v>42</v>
      </c>
      <c r="P340" s="149">
        <f>O340*H340</f>
        <v>0</v>
      </c>
      <c r="Q340" s="149">
        <v>0</v>
      </c>
      <c r="R340" s="149">
        <f>Q340*H340</f>
        <v>0</v>
      </c>
      <c r="S340" s="149">
        <v>0</v>
      </c>
      <c r="T340" s="150">
        <f>S340*H340</f>
        <v>0</v>
      </c>
      <c r="AR340" s="151" t="s">
        <v>152</v>
      </c>
      <c r="AT340" s="151" t="s">
        <v>148</v>
      </c>
      <c r="AU340" s="151" t="s">
        <v>86</v>
      </c>
      <c r="AY340" s="17" t="s">
        <v>143</v>
      </c>
      <c r="BE340" s="152">
        <f>IF(N340="základní",J340,0)</f>
        <v>0</v>
      </c>
      <c r="BF340" s="152">
        <f>IF(N340="snížená",J340,0)</f>
        <v>0</v>
      </c>
      <c r="BG340" s="152">
        <f>IF(N340="zákl. přenesená",J340,0)</f>
        <v>0</v>
      </c>
      <c r="BH340" s="152">
        <f>IF(N340="sníž. přenesená",J340,0)</f>
        <v>0</v>
      </c>
      <c r="BI340" s="152">
        <f>IF(N340="nulová",J340,0)</f>
        <v>0</v>
      </c>
      <c r="BJ340" s="17" t="s">
        <v>84</v>
      </c>
      <c r="BK340" s="152">
        <f>ROUND(I340*H340,2)</f>
        <v>0</v>
      </c>
      <c r="BL340" s="17" t="s">
        <v>152</v>
      </c>
      <c r="BM340" s="151" t="s">
        <v>936</v>
      </c>
    </row>
    <row r="341" spans="2:65" s="1" customFormat="1" ht="12">
      <c r="B341" s="32"/>
      <c r="D341" s="153" t="s">
        <v>155</v>
      </c>
      <c r="F341" s="154" t="s">
        <v>720</v>
      </c>
      <c r="I341" s="155"/>
      <c r="L341" s="32"/>
      <c r="M341" s="156"/>
      <c r="T341" s="56"/>
      <c r="AT341" s="17" t="s">
        <v>155</v>
      </c>
      <c r="AU341" s="17" t="s">
        <v>86</v>
      </c>
    </row>
    <row r="342" spans="2:65" s="1" customFormat="1" ht="24">
      <c r="B342" s="32"/>
      <c r="D342" s="153" t="s">
        <v>156</v>
      </c>
      <c r="F342" s="157" t="s">
        <v>157</v>
      </c>
      <c r="I342" s="155"/>
      <c r="L342" s="32"/>
      <c r="M342" s="156"/>
      <c r="T342" s="56"/>
      <c r="AT342" s="17" t="s">
        <v>156</v>
      </c>
      <c r="AU342" s="17" t="s">
        <v>86</v>
      </c>
    </row>
    <row r="343" spans="2:65" s="1" customFormat="1" ht="14.5" customHeight="1">
      <c r="B343" s="137"/>
      <c r="C343" s="138" t="s">
        <v>464</v>
      </c>
      <c r="D343" s="138" t="s">
        <v>148</v>
      </c>
      <c r="E343" s="140" t="s">
        <v>722</v>
      </c>
      <c r="F343" s="141" t="s">
        <v>723</v>
      </c>
      <c r="G343" s="142" t="s">
        <v>151</v>
      </c>
      <c r="H343" s="143">
        <v>6.1639999999999997</v>
      </c>
      <c r="I343" s="144"/>
      <c r="J343" s="145">
        <f>ROUND(I343*H343,2)</f>
        <v>0</v>
      </c>
      <c r="K343" s="146"/>
      <c r="L343" s="32"/>
      <c r="M343" s="147" t="s">
        <v>1</v>
      </c>
      <c r="N343" s="148" t="s">
        <v>42</v>
      </c>
      <c r="P343" s="149">
        <f>O343*H343</f>
        <v>0</v>
      </c>
      <c r="Q343" s="149">
        <v>1.2999999999999999E-4</v>
      </c>
      <c r="R343" s="149">
        <f>Q343*H343</f>
        <v>8.013199999999999E-4</v>
      </c>
      <c r="S343" s="149">
        <v>0</v>
      </c>
      <c r="T343" s="150">
        <f>S343*H343</f>
        <v>0</v>
      </c>
      <c r="AR343" s="151" t="s">
        <v>152</v>
      </c>
      <c r="AT343" s="151" t="s">
        <v>148</v>
      </c>
      <c r="AU343" s="151" t="s">
        <v>86</v>
      </c>
      <c r="AY343" s="17" t="s">
        <v>143</v>
      </c>
      <c r="BE343" s="152">
        <f>IF(N343="základní",J343,0)</f>
        <v>0</v>
      </c>
      <c r="BF343" s="152">
        <f>IF(N343="snížená",J343,0)</f>
        <v>0</v>
      </c>
      <c r="BG343" s="152">
        <f>IF(N343="zákl. přenesená",J343,0)</f>
        <v>0</v>
      </c>
      <c r="BH343" s="152">
        <f>IF(N343="sníž. přenesená",J343,0)</f>
        <v>0</v>
      </c>
      <c r="BI343" s="152">
        <f>IF(N343="nulová",J343,0)</f>
        <v>0</v>
      </c>
      <c r="BJ343" s="17" t="s">
        <v>84</v>
      </c>
      <c r="BK343" s="152">
        <f>ROUND(I343*H343,2)</f>
        <v>0</v>
      </c>
      <c r="BL343" s="17" t="s">
        <v>152</v>
      </c>
      <c r="BM343" s="151" t="s">
        <v>937</v>
      </c>
    </row>
    <row r="344" spans="2:65" s="1" customFormat="1" ht="12">
      <c r="B344" s="32"/>
      <c r="D344" s="153" t="s">
        <v>155</v>
      </c>
      <c r="F344" s="154" t="s">
        <v>725</v>
      </c>
      <c r="I344" s="155"/>
      <c r="L344" s="32"/>
      <c r="M344" s="156"/>
      <c r="T344" s="56"/>
      <c r="AT344" s="17" t="s">
        <v>155</v>
      </c>
      <c r="AU344" s="17" t="s">
        <v>86</v>
      </c>
    </row>
    <row r="345" spans="2:65" s="1" customFormat="1" ht="24">
      <c r="B345" s="32"/>
      <c r="D345" s="153" t="s">
        <v>156</v>
      </c>
      <c r="F345" s="157" t="s">
        <v>157</v>
      </c>
      <c r="I345" s="155"/>
      <c r="L345" s="32"/>
      <c r="M345" s="156"/>
      <c r="T345" s="56"/>
      <c r="AT345" s="17" t="s">
        <v>156</v>
      </c>
      <c r="AU345" s="17" t="s">
        <v>86</v>
      </c>
    </row>
    <row r="346" spans="2:65" s="1" customFormat="1" ht="14.5" customHeight="1">
      <c r="B346" s="137"/>
      <c r="C346" s="138" t="s">
        <v>470</v>
      </c>
      <c r="D346" s="138" t="s">
        <v>148</v>
      </c>
      <c r="E346" s="140" t="s">
        <v>727</v>
      </c>
      <c r="F346" s="141" t="s">
        <v>728</v>
      </c>
      <c r="G346" s="142" t="s">
        <v>151</v>
      </c>
      <c r="H346" s="143">
        <v>6.1639999999999997</v>
      </c>
      <c r="I346" s="144"/>
      <c r="J346" s="145">
        <f>ROUND(I346*H346,2)</f>
        <v>0</v>
      </c>
      <c r="K346" s="146"/>
      <c r="L346" s="32"/>
      <c r="M346" s="147" t="s">
        <v>1</v>
      </c>
      <c r="N346" s="148" t="s">
        <v>42</v>
      </c>
      <c r="P346" s="149">
        <f>O346*H346</f>
        <v>0</v>
      </c>
      <c r="Q346" s="149">
        <v>1.1E-4</v>
      </c>
      <c r="R346" s="149">
        <f>Q346*H346</f>
        <v>6.7803999999999998E-4</v>
      </c>
      <c r="S346" s="149">
        <v>0</v>
      </c>
      <c r="T346" s="150">
        <f>S346*H346</f>
        <v>0</v>
      </c>
      <c r="AR346" s="151" t="s">
        <v>152</v>
      </c>
      <c r="AT346" s="151" t="s">
        <v>148</v>
      </c>
      <c r="AU346" s="151" t="s">
        <v>86</v>
      </c>
      <c r="AY346" s="17" t="s">
        <v>143</v>
      </c>
      <c r="BE346" s="152">
        <f>IF(N346="základní",J346,0)</f>
        <v>0</v>
      </c>
      <c r="BF346" s="152">
        <f>IF(N346="snížená",J346,0)</f>
        <v>0</v>
      </c>
      <c r="BG346" s="152">
        <f>IF(N346="zákl. přenesená",J346,0)</f>
        <v>0</v>
      </c>
      <c r="BH346" s="152">
        <f>IF(N346="sníž. přenesená",J346,0)</f>
        <v>0</v>
      </c>
      <c r="BI346" s="152">
        <f>IF(N346="nulová",J346,0)</f>
        <v>0</v>
      </c>
      <c r="BJ346" s="17" t="s">
        <v>84</v>
      </c>
      <c r="BK346" s="152">
        <f>ROUND(I346*H346,2)</f>
        <v>0</v>
      </c>
      <c r="BL346" s="17" t="s">
        <v>152</v>
      </c>
      <c r="BM346" s="151" t="s">
        <v>938</v>
      </c>
    </row>
    <row r="347" spans="2:65" s="1" customFormat="1" ht="12">
      <c r="B347" s="32"/>
      <c r="D347" s="153" t="s">
        <v>155</v>
      </c>
      <c r="F347" s="154" t="s">
        <v>730</v>
      </c>
      <c r="I347" s="155"/>
      <c r="L347" s="32"/>
      <c r="M347" s="156"/>
      <c r="T347" s="56"/>
      <c r="AT347" s="17" t="s">
        <v>155</v>
      </c>
      <c r="AU347" s="17" t="s">
        <v>86</v>
      </c>
    </row>
    <row r="348" spans="2:65" s="1" customFormat="1" ht="24">
      <c r="B348" s="32"/>
      <c r="D348" s="153" t="s">
        <v>156</v>
      </c>
      <c r="F348" s="157" t="s">
        <v>157</v>
      </c>
      <c r="I348" s="155"/>
      <c r="L348" s="32"/>
      <c r="M348" s="156"/>
      <c r="T348" s="56"/>
      <c r="AT348" s="17" t="s">
        <v>156</v>
      </c>
      <c r="AU348" s="17" t="s">
        <v>86</v>
      </c>
    </row>
    <row r="349" spans="2:65" s="1" customFormat="1" ht="14.5" customHeight="1">
      <c r="B349" s="137"/>
      <c r="C349" s="138" t="s">
        <v>477</v>
      </c>
      <c r="D349" s="138" t="s">
        <v>148</v>
      </c>
      <c r="E349" s="140" t="s">
        <v>732</v>
      </c>
      <c r="F349" s="141" t="s">
        <v>733</v>
      </c>
      <c r="G349" s="142" t="s">
        <v>151</v>
      </c>
      <c r="H349" s="143">
        <v>6.1639999999999997</v>
      </c>
      <c r="I349" s="144"/>
      <c r="J349" s="145">
        <f>ROUND(I349*H349,2)</f>
        <v>0</v>
      </c>
      <c r="K349" s="146"/>
      <c r="L349" s="32"/>
      <c r="M349" s="147" t="s">
        <v>1</v>
      </c>
      <c r="N349" s="148" t="s">
        <v>42</v>
      </c>
      <c r="P349" s="149">
        <f>O349*H349</f>
        <v>0</v>
      </c>
      <c r="Q349" s="149">
        <v>2.5000000000000001E-4</v>
      </c>
      <c r="R349" s="149">
        <f>Q349*H349</f>
        <v>1.5410000000000001E-3</v>
      </c>
      <c r="S349" s="149">
        <v>0</v>
      </c>
      <c r="T349" s="150">
        <f>S349*H349</f>
        <v>0</v>
      </c>
      <c r="AR349" s="151" t="s">
        <v>152</v>
      </c>
      <c r="AT349" s="151" t="s">
        <v>148</v>
      </c>
      <c r="AU349" s="151" t="s">
        <v>86</v>
      </c>
      <c r="AY349" s="17" t="s">
        <v>143</v>
      </c>
      <c r="BE349" s="152">
        <f>IF(N349="základní",J349,0)</f>
        <v>0</v>
      </c>
      <c r="BF349" s="152">
        <f>IF(N349="snížená",J349,0)</f>
        <v>0</v>
      </c>
      <c r="BG349" s="152">
        <f>IF(N349="zákl. přenesená",J349,0)</f>
        <v>0</v>
      </c>
      <c r="BH349" s="152">
        <f>IF(N349="sníž. přenesená",J349,0)</f>
        <v>0</v>
      </c>
      <c r="BI349" s="152">
        <f>IF(N349="nulová",J349,0)</f>
        <v>0</v>
      </c>
      <c r="BJ349" s="17" t="s">
        <v>84</v>
      </c>
      <c r="BK349" s="152">
        <f>ROUND(I349*H349,2)</f>
        <v>0</v>
      </c>
      <c r="BL349" s="17" t="s">
        <v>152</v>
      </c>
      <c r="BM349" s="151" t="s">
        <v>939</v>
      </c>
    </row>
    <row r="350" spans="2:65" s="1" customFormat="1" ht="12">
      <c r="B350" s="32"/>
      <c r="D350" s="153" t="s">
        <v>155</v>
      </c>
      <c r="F350" s="154" t="s">
        <v>735</v>
      </c>
      <c r="I350" s="155"/>
      <c r="L350" s="32"/>
      <c r="M350" s="156"/>
      <c r="T350" s="56"/>
      <c r="AT350" s="17" t="s">
        <v>155</v>
      </c>
      <c r="AU350" s="17" t="s">
        <v>86</v>
      </c>
    </row>
    <row r="351" spans="2:65" s="1" customFormat="1" ht="24">
      <c r="B351" s="32"/>
      <c r="D351" s="153" t="s">
        <v>156</v>
      </c>
      <c r="F351" s="157" t="s">
        <v>157</v>
      </c>
      <c r="I351" s="155"/>
      <c r="L351" s="32"/>
      <c r="M351" s="197"/>
      <c r="N351" s="198"/>
      <c r="O351" s="198"/>
      <c r="P351" s="198"/>
      <c r="Q351" s="198"/>
      <c r="R351" s="198"/>
      <c r="S351" s="198"/>
      <c r="T351" s="199"/>
      <c r="AT351" s="17" t="s">
        <v>156</v>
      </c>
      <c r="AU351" s="17" t="s">
        <v>86</v>
      </c>
    </row>
    <row r="352" spans="2:65" s="1" customFormat="1" ht="7" customHeight="1">
      <c r="B352" s="44"/>
      <c r="C352" s="45"/>
      <c r="D352" s="45"/>
      <c r="E352" s="45"/>
      <c r="F352" s="45"/>
      <c r="G352" s="45"/>
      <c r="H352" s="45"/>
      <c r="I352" s="45"/>
      <c r="J352" s="45"/>
      <c r="K352" s="45"/>
      <c r="L352" s="32"/>
    </row>
  </sheetData>
  <autoFilter ref="C131:K351" xr:uid="{00000000-0009-0000-0000-000003000000}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01.02 - SO101 a SO102 - s...</vt:lpstr>
      <vt:lpstr>02.01 - SO101 a SO102 - e...</vt:lpstr>
      <vt:lpstr>03.01 - SO03 - stavební ú...</vt:lpstr>
      <vt:lpstr>'01.02 - SO101 a SO102 - s...'!Názvy_tisku</vt:lpstr>
      <vt:lpstr>'02.01 - SO101 a SO102 - e...'!Názvy_tisku</vt:lpstr>
      <vt:lpstr>'03.01 - SO03 - stavební ú...'!Názvy_tisku</vt:lpstr>
      <vt:lpstr>'Rekapitulace stavby'!Názvy_tisku</vt:lpstr>
      <vt:lpstr>'01.02 - SO101 a SO102 - s...'!Oblast_tisku</vt:lpstr>
      <vt:lpstr>'02.01 - SO101 a SO102 - e...'!Oblast_tisku</vt:lpstr>
      <vt:lpstr>'03.01 - SO03 - stavební ú...'!Oblast_tisku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Toman</dc:creator>
  <cp:lastModifiedBy>Jan Toman</cp:lastModifiedBy>
  <dcterms:created xsi:type="dcterms:W3CDTF">2022-12-16T11:27:51Z</dcterms:created>
  <dcterms:modified xsi:type="dcterms:W3CDTF">2022-12-16T14:39:39Z</dcterms:modified>
</cp:coreProperties>
</file>